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ellyo\AppData\Local\Microsoft\Windows\INetCache\Content.Outlook\D7M83LV6\"/>
    </mc:Choice>
  </mc:AlternateContent>
  <xr:revisionPtr revIDLastSave="0" documentId="13_ncr:1_{D4D7E24F-24A0-4D59-AA2F-CAA2546FF177}" xr6:coauthVersionLast="45" xr6:coauthVersionMax="45" xr10:uidLastSave="{00000000-0000-0000-0000-000000000000}"/>
  <bookViews>
    <workbookView xWindow="-28920" yWindow="3870" windowWidth="29040" windowHeight="15840" activeTab="3" xr2:uid="{00000000-000D-0000-FFFF-FFFF00000000}"/>
  </bookViews>
  <sheets>
    <sheet name="Total Inventory" sheetId="10" r:id="rId1"/>
    <sheet name="Inventory on Hand" sheetId="1" r:id="rId2"/>
    <sheet name="Orders Detail" sheetId="15" r:id="rId3"/>
    <sheet name="Example Inventory" sheetId="18" r:id="rId4"/>
    <sheet name="Sheet7" sheetId="17" r:id="rId5"/>
  </sheets>
  <definedNames>
    <definedName name="_xlnm._FilterDatabase" localSheetId="2" hidden="1">'Orders Detail'!$B$4:$K$51</definedName>
    <definedName name="_xlnm.Print_Area" localSheetId="0">'Total Inventory'!$A$1:$Q$128</definedName>
    <definedName name="Supply_List">Sheet7!$A$2:$A$6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6" i="10" l="1"/>
  <c r="F76" i="10" s="1"/>
  <c r="D33" i="10"/>
  <c r="D76" i="10" s="1"/>
  <c r="F33" i="10"/>
  <c r="N76" i="10" l="1"/>
  <c r="J76" i="10"/>
  <c r="P76" i="10"/>
  <c r="L76" i="10"/>
  <c r="E119" i="10"/>
  <c r="F119" i="10" s="1"/>
  <c r="G119" i="10" s="1"/>
  <c r="D119" i="10"/>
  <c r="G76" i="10"/>
  <c r="P33" i="10"/>
  <c r="L33" i="10"/>
  <c r="G33" i="10"/>
  <c r="J33" i="10"/>
  <c r="N33" i="10"/>
  <c r="P119" i="10" l="1"/>
  <c r="L119" i="10"/>
  <c r="N119" i="10"/>
  <c r="J119" i="10"/>
  <c r="E20" i="10"/>
  <c r="D4" i="18" l="1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3" i="18"/>
  <c r="D24" i="18" l="1"/>
  <c r="D125" i="10"/>
  <c r="D124" i="10"/>
  <c r="D123" i="10"/>
  <c r="D122" i="10"/>
  <c r="D121" i="10"/>
  <c r="D117" i="10"/>
  <c r="D82" i="10"/>
  <c r="D81" i="10"/>
  <c r="D80" i="10"/>
  <c r="D79" i="10"/>
  <c r="D78" i="10"/>
  <c r="D74" i="10"/>
  <c r="D39" i="10"/>
  <c r="D38" i="10"/>
  <c r="D37" i="10"/>
  <c r="D36" i="10"/>
  <c r="D35" i="10"/>
  <c r="D31" i="10"/>
  <c r="G126" i="10"/>
  <c r="F126" i="10"/>
  <c r="D114" i="10"/>
  <c r="D113" i="10"/>
  <c r="D112" i="10"/>
  <c r="D111" i="10"/>
  <c r="D110" i="10"/>
  <c r="D109" i="10"/>
  <c r="D108" i="10"/>
  <c r="F106" i="10"/>
  <c r="D105" i="10"/>
  <c r="D104" i="10"/>
  <c r="D103" i="10"/>
  <c r="D102" i="10"/>
  <c r="D99" i="10"/>
  <c r="D98" i="10"/>
  <c r="D97" i="10"/>
  <c r="D96" i="10"/>
  <c r="F83" i="10"/>
  <c r="D71" i="10"/>
  <c r="D70" i="10"/>
  <c r="D69" i="10"/>
  <c r="D68" i="10"/>
  <c r="D67" i="10"/>
  <c r="D66" i="10"/>
  <c r="D65" i="10"/>
  <c r="F63" i="10"/>
  <c r="N63" i="10" s="1"/>
  <c r="D62" i="10"/>
  <c r="D61" i="10"/>
  <c r="D60" i="10"/>
  <c r="D59" i="10"/>
  <c r="D56" i="10"/>
  <c r="D55" i="10"/>
  <c r="D54" i="10"/>
  <c r="D53" i="10"/>
  <c r="L63" i="10" l="1"/>
  <c r="P63" i="10"/>
  <c r="N83" i="10"/>
  <c r="J83" i="10"/>
  <c r="P83" i="10"/>
  <c r="L83" i="10"/>
  <c r="G106" i="10"/>
  <c r="N106" i="10"/>
  <c r="J106" i="10"/>
  <c r="P106" i="10"/>
  <c r="L106" i="10"/>
  <c r="P126" i="10"/>
  <c r="L126" i="10"/>
  <c r="N126" i="10"/>
  <c r="J126" i="10"/>
  <c r="J63" i="10"/>
  <c r="D57" i="10"/>
  <c r="D100" i="10"/>
  <c r="D126" i="10"/>
  <c r="D72" i="10"/>
  <c r="D63" i="10"/>
  <c r="D106" i="10"/>
  <c r="D115" i="10"/>
  <c r="D83" i="10"/>
  <c r="G83" i="10"/>
  <c r="G63" i="10"/>
  <c r="D28" i="10"/>
  <c r="D27" i="10"/>
  <c r="D26" i="10"/>
  <c r="D25" i="10"/>
  <c r="D24" i="10"/>
  <c r="D23" i="10"/>
  <c r="D22" i="10"/>
  <c r="D19" i="10"/>
  <c r="D18" i="10"/>
  <c r="D17" i="10"/>
  <c r="D16" i="10"/>
  <c r="D13" i="10"/>
  <c r="D12" i="10"/>
  <c r="D11" i="10"/>
  <c r="D10" i="10"/>
  <c r="F40" i="10"/>
  <c r="P40" i="10" s="1"/>
  <c r="F20" i="10"/>
  <c r="I35" i="1"/>
  <c r="I29" i="1"/>
  <c r="I23" i="1"/>
  <c r="I16" i="1"/>
  <c r="F6" i="10" s="1"/>
  <c r="F49" i="10" s="1"/>
  <c r="F92" i="10" s="1"/>
  <c r="H16" i="1"/>
  <c r="E6" i="10" s="1"/>
  <c r="E49" i="10" s="1"/>
  <c r="J16" i="1"/>
  <c r="G6" i="10" s="1"/>
  <c r="G49" i="10" s="1"/>
  <c r="G92" i="10" s="1"/>
  <c r="G16" i="1"/>
  <c r="D6" i="10" s="1"/>
  <c r="D49" i="10" s="1"/>
  <c r="D92" i="10" s="1"/>
  <c r="B1" i="18"/>
  <c r="B2" i="15"/>
  <c r="D127" i="10" l="1"/>
  <c r="D84" i="10"/>
  <c r="L71" i="15"/>
  <c r="L70" i="15"/>
  <c r="L63" i="15"/>
  <c r="L72" i="15"/>
  <c r="L69" i="15"/>
  <c r="L64" i="15"/>
  <c r="L62" i="15"/>
  <c r="L67" i="15"/>
  <c r="L66" i="15"/>
  <c r="L68" i="15"/>
  <c r="L65" i="15"/>
  <c r="H49" i="10"/>
  <c r="E92" i="10"/>
  <c r="E115" i="10" s="1"/>
  <c r="F115" i="10" s="1"/>
  <c r="E72" i="10"/>
  <c r="F72" i="10" s="1"/>
  <c r="L40" i="10"/>
  <c r="E29" i="10"/>
  <c r="F29" i="10" s="1"/>
  <c r="J40" i="10"/>
  <c r="N40" i="10"/>
  <c r="G40" i="10"/>
  <c r="H6" i="10"/>
  <c r="K16" i="1"/>
  <c r="Q67" i="15" l="1"/>
  <c r="O67" i="15"/>
  <c r="N67" i="15"/>
  <c r="P67" i="15"/>
  <c r="Q72" i="15"/>
  <c r="N72" i="15"/>
  <c r="O72" i="15"/>
  <c r="P72" i="15"/>
  <c r="P65" i="15"/>
  <c r="Q65" i="15"/>
  <c r="N65" i="15"/>
  <c r="O65" i="15"/>
  <c r="N62" i="15"/>
  <c r="O62" i="15"/>
  <c r="Q62" i="15"/>
  <c r="P62" i="15"/>
  <c r="Q63" i="15"/>
  <c r="O63" i="15"/>
  <c r="N63" i="15"/>
  <c r="P63" i="15"/>
  <c r="Q68" i="15"/>
  <c r="N68" i="15"/>
  <c r="O68" i="15"/>
  <c r="P68" i="15"/>
  <c r="Q64" i="15"/>
  <c r="N64" i="15"/>
  <c r="O64" i="15"/>
  <c r="P64" i="15"/>
  <c r="Q70" i="15"/>
  <c r="P70" i="15"/>
  <c r="O70" i="15"/>
  <c r="N70" i="15"/>
  <c r="Q66" i="15"/>
  <c r="O66" i="15"/>
  <c r="N66" i="15"/>
  <c r="P66" i="15"/>
  <c r="P69" i="15"/>
  <c r="Q69" i="15"/>
  <c r="O69" i="15"/>
  <c r="N69" i="15"/>
  <c r="Q71" i="15"/>
  <c r="O71" i="15"/>
  <c r="N71" i="15"/>
  <c r="P71" i="15"/>
  <c r="H92" i="10"/>
  <c r="G115" i="10"/>
  <c r="F127" i="10"/>
  <c r="G72" i="10"/>
  <c r="F84" i="10"/>
  <c r="I36" i="15"/>
  <c r="I35" i="15"/>
  <c r="I34" i="15"/>
  <c r="I33" i="15"/>
  <c r="I32" i="15"/>
  <c r="I31" i="15"/>
  <c r="I30" i="15"/>
  <c r="L37" i="15"/>
  <c r="N37" i="15" s="1"/>
  <c r="Q73" i="15" l="1"/>
  <c r="O33" i="10" s="1"/>
  <c r="O76" i="10" s="1"/>
  <c r="O119" i="10" s="1"/>
  <c r="P73" i="15"/>
  <c r="M33" i="10" s="1"/>
  <c r="O73" i="15"/>
  <c r="K33" i="10" s="1"/>
  <c r="N73" i="15"/>
  <c r="I33" i="10" s="1"/>
  <c r="I76" i="10" s="1"/>
  <c r="I119" i="10" s="1"/>
  <c r="Q37" i="15"/>
  <c r="P37" i="15"/>
  <c r="O37" i="15"/>
  <c r="L6" i="15"/>
  <c r="N6" i="15" s="1"/>
  <c r="L58" i="15"/>
  <c r="L52" i="15"/>
  <c r="L53" i="15"/>
  <c r="L51" i="15"/>
  <c r="L56" i="15"/>
  <c r="L54" i="15"/>
  <c r="L50" i="15"/>
  <c r="L49" i="15"/>
  <c r="L48" i="15"/>
  <c r="L55" i="15"/>
  <c r="L57" i="15"/>
  <c r="L43" i="15"/>
  <c r="L40" i="15"/>
  <c r="L39" i="15"/>
  <c r="L41" i="15"/>
  <c r="L42" i="15"/>
  <c r="L38" i="15"/>
  <c r="L33" i="15"/>
  <c r="L34" i="15"/>
  <c r="L35" i="15"/>
  <c r="L36" i="15"/>
  <c r="L32" i="15"/>
  <c r="L30" i="15"/>
  <c r="L44" i="15"/>
  <c r="L31" i="15"/>
  <c r="L25" i="15"/>
  <c r="L24" i="15"/>
  <c r="L23" i="15"/>
  <c r="L26" i="15"/>
  <c r="L19" i="15"/>
  <c r="L18" i="15"/>
  <c r="L16" i="15"/>
  <c r="L17" i="15"/>
  <c r="L9" i="15"/>
  <c r="L10" i="15"/>
  <c r="L11" i="15"/>
  <c r="L12" i="15"/>
  <c r="L7" i="15"/>
  <c r="L8" i="15"/>
  <c r="Q26" i="15" l="1"/>
  <c r="N26" i="15"/>
  <c r="Q24" i="15"/>
  <c r="N24" i="15"/>
  <c r="Q25" i="15"/>
  <c r="N25" i="15"/>
  <c r="Q23" i="15"/>
  <c r="N23" i="15"/>
  <c r="Q19" i="15"/>
  <c r="N19" i="15"/>
  <c r="Q17" i="15"/>
  <c r="N17" i="15"/>
  <c r="Q18" i="15"/>
  <c r="N18" i="15"/>
  <c r="Q16" i="15"/>
  <c r="N16" i="15"/>
  <c r="Q11" i="15"/>
  <c r="N11" i="15"/>
  <c r="Q10" i="15"/>
  <c r="N10" i="15"/>
  <c r="Q8" i="15"/>
  <c r="N8" i="15"/>
  <c r="Q7" i="15"/>
  <c r="N7" i="15"/>
  <c r="Q9" i="15"/>
  <c r="N9" i="15"/>
  <c r="Q12" i="15"/>
  <c r="N12" i="15"/>
  <c r="Q52" i="15"/>
  <c r="N52" i="15"/>
  <c r="Q50" i="15"/>
  <c r="N50" i="15"/>
  <c r="Q58" i="15"/>
  <c r="N58" i="15"/>
  <c r="Q57" i="15"/>
  <c r="N57" i="15"/>
  <c r="Q56" i="15"/>
  <c r="N56" i="15"/>
  <c r="Q51" i="15"/>
  <c r="N51" i="15"/>
  <c r="Q49" i="15"/>
  <c r="N49" i="15"/>
  <c r="Q53" i="15"/>
  <c r="N53" i="15"/>
  <c r="Q55" i="15"/>
  <c r="N55" i="15"/>
  <c r="Q54" i="15"/>
  <c r="N54" i="15"/>
  <c r="Q48" i="15"/>
  <c r="N48" i="15"/>
  <c r="Q38" i="15"/>
  <c r="N38" i="15"/>
  <c r="Q40" i="15"/>
  <c r="N40" i="15"/>
  <c r="Q44" i="15"/>
  <c r="N44" i="15"/>
  <c r="Q41" i="15"/>
  <c r="N41" i="15"/>
  <c r="Q39" i="15"/>
  <c r="N39" i="15"/>
  <c r="Q43" i="15"/>
  <c r="N43" i="15"/>
  <c r="Q42" i="15"/>
  <c r="N42" i="15"/>
  <c r="Q30" i="15"/>
  <c r="N30" i="15"/>
  <c r="Q32" i="15"/>
  <c r="N32" i="15"/>
  <c r="Q36" i="15"/>
  <c r="N36" i="15"/>
  <c r="Q33" i="15"/>
  <c r="N33" i="15"/>
  <c r="Q35" i="15"/>
  <c r="N35" i="15"/>
  <c r="Q31" i="15"/>
  <c r="N31" i="15"/>
  <c r="Q34" i="15"/>
  <c r="N34" i="15"/>
  <c r="P6" i="15"/>
  <c r="Q6" i="15"/>
  <c r="P53" i="15"/>
  <c r="O53" i="15"/>
  <c r="P57" i="15"/>
  <c r="O57" i="15"/>
  <c r="O50" i="15"/>
  <c r="P50" i="15"/>
  <c r="P56" i="15"/>
  <c r="O56" i="15"/>
  <c r="O6" i="15"/>
  <c r="P58" i="15"/>
  <c r="O58" i="15"/>
  <c r="O49" i="15"/>
  <c r="P49" i="15"/>
  <c r="P55" i="15"/>
  <c r="O55" i="15"/>
  <c r="O54" i="15"/>
  <c r="P54" i="15"/>
  <c r="O48" i="15"/>
  <c r="P48" i="15"/>
  <c r="P51" i="15"/>
  <c r="O51" i="15"/>
  <c r="O52" i="15"/>
  <c r="P52" i="15"/>
  <c r="O39" i="15"/>
  <c r="P39" i="15"/>
  <c r="O41" i="15"/>
  <c r="P41" i="15"/>
  <c r="O42" i="15"/>
  <c r="P42" i="15"/>
  <c r="O40" i="15"/>
  <c r="P40" i="15"/>
  <c r="O43" i="15"/>
  <c r="P43" i="15"/>
  <c r="O38" i="15"/>
  <c r="P38" i="15"/>
  <c r="P36" i="15"/>
  <c r="O36" i="15"/>
  <c r="O32" i="15"/>
  <c r="P32" i="15"/>
  <c r="P35" i="15"/>
  <c r="O35" i="15"/>
  <c r="O34" i="15"/>
  <c r="P34" i="15"/>
  <c r="P33" i="15"/>
  <c r="O33" i="15"/>
  <c r="P31" i="15"/>
  <c r="O31" i="15"/>
  <c r="O44" i="15"/>
  <c r="P44" i="15"/>
  <c r="P30" i="15"/>
  <c r="O30" i="15"/>
  <c r="O25" i="15"/>
  <c r="P25" i="15"/>
  <c r="O26" i="15"/>
  <c r="P26" i="15"/>
  <c r="P23" i="15"/>
  <c r="O23" i="15"/>
  <c r="O24" i="15"/>
  <c r="P24" i="15"/>
  <c r="O19" i="15"/>
  <c r="P19" i="15"/>
  <c r="P16" i="15"/>
  <c r="O16" i="15"/>
  <c r="P18" i="15"/>
  <c r="O18" i="15"/>
  <c r="P17" i="15"/>
  <c r="O17" i="15"/>
  <c r="O12" i="15"/>
  <c r="P12" i="15"/>
  <c r="O11" i="15"/>
  <c r="P11" i="15"/>
  <c r="O10" i="15"/>
  <c r="P10" i="15"/>
  <c r="P9" i="15"/>
  <c r="O9" i="15"/>
  <c r="O8" i="15"/>
  <c r="P8" i="15"/>
  <c r="O7" i="15"/>
  <c r="P7" i="15"/>
  <c r="I6" i="15"/>
  <c r="I7" i="15"/>
  <c r="N59" i="15" l="1"/>
  <c r="O59" i="15"/>
  <c r="P59" i="15"/>
  <c r="Q59" i="15"/>
  <c r="O27" i="15"/>
  <c r="P27" i="15"/>
  <c r="Q27" i="15"/>
  <c r="N27" i="15"/>
  <c r="P45" i="15"/>
  <c r="Q45" i="15"/>
  <c r="O45" i="15"/>
  <c r="N45" i="15"/>
  <c r="N20" i="15"/>
  <c r="P20" i="15"/>
  <c r="Q20" i="15"/>
  <c r="O20" i="15"/>
  <c r="P13" i="15"/>
  <c r="N13" i="15"/>
  <c r="Q13" i="15"/>
  <c r="O13" i="15"/>
  <c r="K74" i="10" l="1"/>
  <c r="K100" i="10"/>
  <c r="K117" i="10"/>
  <c r="K115" i="10"/>
  <c r="L115" i="10" s="1"/>
  <c r="K119" i="10"/>
  <c r="K106" i="10"/>
  <c r="K126" i="10"/>
  <c r="M74" i="10"/>
  <c r="M100" i="10"/>
  <c r="M117" i="10"/>
  <c r="M106" i="10"/>
  <c r="M115" i="10"/>
  <c r="N115" i="10" s="1"/>
  <c r="M126" i="10"/>
  <c r="M119" i="10"/>
  <c r="K83" i="10"/>
  <c r="K76" i="10"/>
  <c r="K72" i="10"/>
  <c r="L72" i="10" s="1"/>
  <c r="M72" i="10"/>
  <c r="N72" i="10" s="1"/>
  <c r="M83" i="10"/>
  <c r="M76" i="10"/>
  <c r="O31" i="10"/>
  <c r="O74" i="10" s="1"/>
  <c r="O117" i="10" s="1"/>
  <c r="O14" i="10"/>
  <c r="O57" i="10" s="1"/>
  <c r="O100" i="10" s="1"/>
  <c r="I20" i="10"/>
  <c r="M40" i="10"/>
  <c r="M57" i="10"/>
  <c r="M14" i="10"/>
  <c r="K63" i="10"/>
  <c r="K20" i="10"/>
  <c r="L20" i="10" s="1"/>
  <c r="K40" i="10"/>
  <c r="I31" i="10"/>
  <c r="I74" i="10" s="1"/>
  <c r="I117" i="10" s="1"/>
  <c r="O40" i="10"/>
  <c r="O83" i="10" s="1"/>
  <c r="O126" i="10" s="1"/>
  <c r="I14" i="10"/>
  <c r="I57" i="10" s="1"/>
  <c r="I100" i="10" s="1"/>
  <c r="K31" i="10"/>
  <c r="O20" i="10"/>
  <c r="O29" i="10"/>
  <c r="M63" i="10"/>
  <c r="M20" i="10"/>
  <c r="N20" i="10" s="1"/>
  <c r="M29" i="10"/>
  <c r="N29" i="10" s="1"/>
  <c r="K57" i="10"/>
  <c r="K14" i="10"/>
  <c r="M31" i="10"/>
  <c r="I40" i="10"/>
  <c r="I83" i="10" s="1"/>
  <c r="I126" i="10" s="1"/>
  <c r="K29" i="10"/>
  <c r="L29" i="10" s="1"/>
  <c r="I29" i="10"/>
  <c r="D40" i="10"/>
  <c r="D20" i="10"/>
  <c r="G20" i="10" s="1"/>
  <c r="J20" i="10" l="1"/>
  <c r="I63" i="10"/>
  <c r="I106" i="10" s="1"/>
  <c r="J29" i="10"/>
  <c r="I72" i="10"/>
  <c r="P29" i="10"/>
  <c r="O72" i="10"/>
  <c r="P20" i="10"/>
  <c r="O63" i="10"/>
  <c r="O106" i="10" s="1"/>
  <c r="F41" i="10"/>
  <c r="C27" i="1"/>
  <c r="D29" i="10"/>
  <c r="G29" i="10" s="1"/>
  <c r="D14" i="10"/>
  <c r="D41" i="10" l="1"/>
  <c r="J72" i="10"/>
  <c r="I115" i="10"/>
  <c r="J115" i="10" s="1"/>
  <c r="P72" i="10"/>
  <c r="O115" i="10"/>
  <c r="P115" i="10" s="1"/>
  <c r="D128" i="10"/>
  <c r="D85" i="10"/>
  <c r="D42" i="10"/>
</calcChain>
</file>

<file path=xl/sharedStrings.xml><?xml version="1.0" encoding="utf-8"?>
<sst xmlns="http://schemas.openxmlformats.org/spreadsheetml/2006/main" count="443" uniqueCount="178">
  <si>
    <t>Total</t>
  </si>
  <si>
    <t>Item</t>
  </si>
  <si>
    <t>Face Shields</t>
  </si>
  <si>
    <t>11 boxes - 20each - 1860R</t>
  </si>
  <si>
    <t>3 boxes - 20each - 1860S</t>
  </si>
  <si>
    <t xml:space="preserve">4 boxes - 30each </t>
  </si>
  <si>
    <t>N95 Large</t>
  </si>
  <si>
    <t>N95 Reg.</t>
  </si>
  <si>
    <t>N95 Small</t>
  </si>
  <si>
    <t xml:space="preserve">2 boxes - 20each </t>
  </si>
  <si>
    <t>1box - 30each</t>
  </si>
  <si>
    <t>Boxes</t>
  </si>
  <si>
    <t>Eye Goggles</t>
  </si>
  <si>
    <t>Description</t>
  </si>
  <si>
    <t>30 each</t>
  </si>
  <si>
    <t>Splash Shields</t>
  </si>
  <si>
    <t>1 box - 24each</t>
  </si>
  <si>
    <t>2 boxes</t>
  </si>
  <si>
    <t>Lightweight Masks</t>
  </si>
  <si>
    <t>4boxes - 10each</t>
  </si>
  <si>
    <t>8212 Resp.</t>
  </si>
  <si>
    <t>1 box - 10each</t>
  </si>
  <si>
    <t>1 box - 35each - N95</t>
  </si>
  <si>
    <t>Masks-Duckbill Small</t>
  </si>
  <si>
    <t>Masks-Duckbill Reg.</t>
  </si>
  <si>
    <t>Masks-Over the ear</t>
  </si>
  <si>
    <t>22boxes - 50each</t>
  </si>
  <si>
    <t>Item-Used</t>
  </si>
  <si>
    <t>1 Box - 160 each</t>
  </si>
  <si>
    <t xml:space="preserve">M95 Large </t>
  </si>
  <si>
    <t>Resp.</t>
  </si>
  <si>
    <t>3 boxes - 240 each</t>
  </si>
  <si>
    <t>Surgical Gowns XL</t>
  </si>
  <si>
    <t>6 boxes - 25 each</t>
  </si>
  <si>
    <t>Yellow Gowns</t>
  </si>
  <si>
    <t>Surgical Gowns S/M</t>
  </si>
  <si>
    <t>Washable Gowns</t>
  </si>
  <si>
    <t>Inventory Management</t>
  </si>
  <si>
    <t>M95 Large</t>
  </si>
  <si>
    <t># of Days</t>
  </si>
  <si>
    <t>CURRENT INVENTORY</t>
  </si>
  <si>
    <t># Days</t>
  </si>
  <si>
    <t>On Hand</t>
  </si>
  <si>
    <t>Need Per Day</t>
  </si>
  <si>
    <t>Disposable Gowns</t>
  </si>
  <si>
    <t>Rcvd in</t>
  </si>
  <si>
    <t>1 WK</t>
  </si>
  <si>
    <t>2 WK</t>
  </si>
  <si>
    <t>3 WK</t>
  </si>
  <si>
    <t>4+ WK</t>
  </si>
  <si>
    <t>Masks</t>
  </si>
  <si>
    <t>Respirators</t>
  </si>
  <si>
    <t>Eye Protection</t>
  </si>
  <si>
    <t>Ordered By</t>
  </si>
  <si>
    <t>Supplier</t>
  </si>
  <si>
    <t>Order Date</t>
  </si>
  <si>
    <t>Est Latest Delivery</t>
  </si>
  <si>
    <t>Quantity</t>
  </si>
  <si>
    <t>Price</t>
  </si>
  <si>
    <t>Price/Unit</t>
  </si>
  <si>
    <t>Delivered</t>
  </si>
  <si>
    <t>Notes</t>
  </si>
  <si>
    <t>Bryan Decker</t>
  </si>
  <si>
    <t>Amazon - Marketplace</t>
  </si>
  <si>
    <t>Moodero</t>
  </si>
  <si>
    <t>Ebay</t>
  </si>
  <si>
    <t>Shoplet</t>
  </si>
  <si>
    <t>Total Items</t>
  </si>
  <si>
    <t>As of</t>
  </si>
  <si>
    <t>ORDERED INVENTORY - PROJECTED RECEIVED</t>
  </si>
  <si>
    <t>List of Items</t>
  </si>
  <si>
    <t>Order Detail</t>
  </si>
  <si>
    <t>Days to</t>
  </si>
  <si>
    <t>Receive</t>
  </si>
  <si>
    <t>Week</t>
  </si>
  <si>
    <t>4 +</t>
  </si>
  <si>
    <t>Total Eye Protection</t>
  </si>
  <si>
    <t>Total Washable Gowns</t>
  </si>
  <si>
    <t>EYE PROTECTION</t>
  </si>
  <si>
    <t>WASHABLE GOWNS</t>
  </si>
  <si>
    <t>DISPOSABLE GOWNS</t>
  </si>
  <si>
    <t>Total Disposable Gowns</t>
  </si>
  <si>
    <t>MASKS</t>
  </si>
  <si>
    <t>Total Masks</t>
  </si>
  <si>
    <t>RESPIRATORS</t>
  </si>
  <si>
    <t>Total Respirators</t>
  </si>
  <si>
    <t>(Reusable)</t>
  </si>
  <si>
    <t>Quanity Expected to be Received</t>
  </si>
  <si>
    <t>LVH</t>
  </si>
  <si>
    <t>Linn County Health Auth.</t>
  </si>
  <si>
    <t>Example SKU</t>
  </si>
  <si>
    <t>Current Inv.</t>
  </si>
  <si>
    <t>Total:</t>
  </si>
  <si>
    <t>Variance w/ Inventory:</t>
  </si>
  <si>
    <t>Vendor</t>
  </si>
  <si>
    <t>ODVA (Director)</t>
  </si>
  <si>
    <t>Missouri VA</t>
  </si>
  <si>
    <t>Received - 200 Yellow Isolation</t>
  </si>
  <si>
    <t>Fit Kit</t>
  </si>
  <si>
    <t>COVID</t>
  </si>
  <si>
    <t>COVID &amp;</t>
  </si>
  <si>
    <t>A1</t>
  </si>
  <si>
    <t>A2</t>
  </si>
  <si>
    <t>A3</t>
  </si>
  <si>
    <t>B2</t>
  </si>
  <si>
    <t>C1</t>
  </si>
  <si>
    <t>C2</t>
  </si>
  <si>
    <t>C3</t>
  </si>
  <si>
    <t>D1</t>
  </si>
  <si>
    <t>D2</t>
  </si>
  <si>
    <t>D3</t>
  </si>
  <si>
    <t>COVID ONLY</t>
  </si>
  <si>
    <t>No</t>
  </si>
  <si>
    <t>Home Illness Status</t>
  </si>
  <si>
    <t>Other</t>
  </si>
  <si>
    <t>Virus</t>
  </si>
  <si>
    <t>4 / day Avg</t>
  </si>
  <si>
    <t>Team 1</t>
  </si>
  <si>
    <t>Team 2</t>
  </si>
  <si>
    <t>5 Aides + 2 Nurses / day x 3 days</t>
  </si>
  <si>
    <t>5 Aides + 2 Nurses / day x 4 days</t>
  </si>
  <si>
    <t>Calculation of Masks / Day - COVID &amp; Other Percautions:</t>
  </si>
  <si>
    <t>Calculation of Masks / Day - COVID</t>
  </si>
  <si>
    <t>Calculation of Masks / Day - Other Percautions:</t>
  </si>
  <si>
    <t>Need Per Week</t>
  </si>
  <si>
    <t>COVID &amp; Virus</t>
  </si>
  <si>
    <t>Other Virus</t>
  </si>
  <si>
    <t>No Virus</t>
  </si>
  <si>
    <t>Inventory</t>
  </si>
  <si>
    <t>Surgical Gowns XXL</t>
  </si>
  <si>
    <t>Surgical Gowns L</t>
  </si>
  <si>
    <t>2 / day Avg</t>
  </si>
  <si>
    <t>SCENARIO - 1</t>
  </si>
  <si>
    <t>SCENARIO - 2</t>
  </si>
  <si>
    <t>McMaster</t>
  </si>
  <si>
    <t>10435T15</t>
  </si>
  <si>
    <t>Medline</t>
  </si>
  <si>
    <t>NONFS300</t>
  </si>
  <si>
    <t>Medline (Generally do not order)</t>
  </si>
  <si>
    <t>NON24510</t>
  </si>
  <si>
    <t>Medline (SplashShield)</t>
  </si>
  <si>
    <t>SQH4505</t>
  </si>
  <si>
    <t>NON27378Z</t>
  </si>
  <si>
    <t>K-C46827Z</t>
  </si>
  <si>
    <t>K-C46767Z</t>
  </si>
  <si>
    <t xml:space="preserve">Same as lightweight </t>
  </si>
  <si>
    <t>N/A</t>
  </si>
  <si>
    <t>DYNJP2703</t>
  </si>
  <si>
    <t>DYNJP2701</t>
  </si>
  <si>
    <t>DYNJP2715</t>
  </si>
  <si>
    <t>Yellow Gowns (Isolation)</t>
  </si>
  <si>
    <t xml:space="preserve">Medline </t>
  </si>
  <si>
    <t>CRI4000</t>
  </si>
  <si>
    <t>DYNJP2702</t>
  </si>
  <si>
    <t>Alsco</t>
  </si>
  <si>
    <t>Provided by vendor</t>
  </si>
  <si>
    <t>Medline (3M)</t>
  </si>
  <si>
    <t>MMM1860S</t>
  </si>
  <si>
    <t>MMM1860</t>
  </si>
  <si>
    <t>Same as other regular</t>
  </si>
  <si>
    <t>MMM1860L</t>
  </si>
  <si>
    <t>Same as other large</t>
  </si>
  <si>
    <t>3M (generally do not order)</t>
  </si>
  <si>
    <t>MMM5414</t>
  </si>
  <si>
    <t>Same as above</t>
  </si>
  <si>
    <t>96 Delivered 3/20</t>
  </si>
  <si>
    <t>B3</t>
  </si>
  <si>
    <t>Set to deliver to facilities</t>
  </si>
  <si>
    <t xml:space="preserve">Surgical Masks  - 30/resident </t>
  </si>
  <si>
    <t># residents we are using surgical percautions</t>
  </si>
  <si>
    <t>LVH  -Surgical</t>
  </si>
  <si>
    <t>LVH - N95's</t>
  </si>
  <si>
    <t>Gloves (CASES)</t>
  </si>
  <si>
    <t>GLOVES (CASES)</t>
  </si>
  <si>
    <t>GLOVES</t>
  </si>
  <si>
    <t>Total Gloves</t>
  </si>
  <si>
    <t>On hand&amp;being washed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</si>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</sst>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rgb="FF404040"/>
      <name val="Arial"/>
      <family val="2"/>
    </font>
    <font>
      <sz val="12"/>
      <color rgb="FF42526E"/>
      <name val="Arial"/>
      <family val="2"/>
    </font>
    <font>
      <sz val="12"/>
      <color rgb="FF404040"/>
      <name val="Inherit"/>
    </font>
    <font>
      <b/>
      <u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2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4" fontId="1" fillId="0" borderId="1" xfId="1" applyNumberFormat="1" applyFont="1" applyFill="1" applyBorder="1" applyAlignment="1" applyProtection="1">
      <alignment horizontal="center"/>
    </xf>
    <xf numFmtId="164" fontId="1" fillId="0" borderId="2" xfId="1" applyNumberFormat="1" applyFont="1" applyFill="1" applyBorder="1" applyAlignment="1" applyProtection="1">
      <alignment horizontal="center"/>
    </xf>
    <xf numFmtId="43" fontId="4" fillId="0" borderId="14" xfId="1" applyFont="1" applyBorder="1" applyAlignment="1">
      <alignment horizontal="center"/>
    </xf>
    <xf numFmtId="0" fontId="9" fillId="0" borderId="0" xfId="0" applyFont="1"/>
    <xf numFmtId="0" fontId="7" fillId="0" borderId="0" xfId="0" applyFont="1" applyBorder="1" applyAlignment="1">
      <alignment horizontal="center"/>
    </xf>
    <xf numFmtId="14" fontId="7" fillId="0" borderId="0" xfId="0" applyNumberFormat="1" applyFont="1" applyAlignment="1">
      <alignment horizontal="left"/>
    </xf>
    <xf numFmtId="0" fontId="6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0" xfId="0" applyBorder="1"/>
    <xf numFmtId="14" fontId="0" fillId="0" borderId="0" xfId="0" applyNumberFormat="1" applyBorder="1"/>
    <xf numFmtId="44" fontId="0" fillId="0" borderId="0" xfId="2" applyFont="1" applyBorder="1"/>
    <xf numFmtId="43" fontId="6" fillId="0" borderId="0" xfId="1" applyFont="1" applyBorder="1"/>
    <xf numFmtId="43" fontId="6" fillId="0" borderId="24" xfId="1" applyFont="1" applyBorder="1"/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8" xfId="0" applyFont="1" applyBorder="1"/>
    <xf numFmtId="0" fontId="0" fillId="0" borderId="18" xfId="0" applyBorder="1"/>
    <xf numFmtId="43" fontId="10" fillId="0" borderId="19" xfId="0" applyNumberFormat="1" applyFont="1" applyBorder="1"/>
    <xf numFmtId="43" fontId="10" fillId="0" borderId="26" xfId="0" applyNumberFormat="1" applyFont="1" applyBorder="1"/>
    <xf numFmtId="164" fontId="2" fillId="0" borderId="13" xfId="1" applyNumberFormat="1" applyFont="1" applyBorder="1" applyAlignment="1">
      <alignment horizontal="center"/>
    </xf>
    <xf numFmtId="164" fontId="2" fillId="0" borderId="14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3" xfId="0" applyFont="1" applyBorder="1"/>
    <xf numFmtId="164" fontId="2" fillId="0" borderId="1" xfId="1" applyNumberFormat="1" applyFont="1" applyFill="1" applyBorder="1" applyAlignment="1" applyProtection="1">
      <alignment horizontal="center"/>
    </xf>
    <xf numFmtId="164" fontId="2" fillId="0" borderId="12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/>
    <xf numFmtId="14" fontId="1" fillId="2" borderId="0" xfId="0" quotePrefix="1" applyNumberFormat="1" applyFont="1" applyFill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5" fillId="2" borderId="0" xfId="0" applyNumberFormat="1" applyFont="1" applyFill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/>
    <xf numFmtId="164" fontId="2" fillId="0" borderId="1" xfId="0" applyNumberFormat="1" applyFont="1" applyBorder="1" applyAlignment="1">
      <alignment horizontal="center"/>
    </xf>
    <xf numFmtId="0" fontId="1" fillId="2" borderId="17" xfId="0" applyFont="1" applyFill="1" applyBorder="1"/>
    <xf numFmtId="0" fontId="1" fillId="2" borderId="12" xfId="0" applyFont="1" applyFill="1" applyBorder="1"/>
    <xf numFmtId="0" fontId="4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64" fontId="8" fillId="0" borderId="0" xfId="1" applyNumberFormat="1" applyFont="1" applyBorder="1"/>
    <xf numFmtId="164" fontId="8" fillId="0" borderId="24" xfId="0" applyNumberFormat="1" applyFont="1" applyBorder="1"/>
    <xf numFmtId="0" fontId="1" fillId="0" borderId="0" xfId="0" applyFont="1" applyBorder="1"/>
    <xf numFmtId="0" fontId="14" fillId="0" borderId="23" xfId="0" applyFont="1" applyBorder="1"/>
    <xf numFmtId="43" fontId="1" fillId="0" borderId="0" xfId="0" applyNumberFormat="1" applyFont="1" applyBorder="1"/>
    <xf numFmtId="0" fontId="2" fillId="0" borderId="23" xfId="0" applyFont="1" applyBorder="1"/>
    <xf numFmtId="0" fontId="1" fillId="0" borderId="25" xfId="0" applyFont="1" applyBorder="1"/>
    <xf numFmtId="0" fontId="1" fillId="0" borderId="18" xfId="0" applyFont="1" applyBorder="1"/>
    <xf numFmtId="0" fontId="2" fillId="0" borderId="18" xfId="0" applyFont="1" applyBorder="1" applyAlignment="1">
      <alignment horizontal="center"/>
    </xf>
    <xf numFmtId="0" fontId="1" fillId="0" borderId="27" xfId="0" applyFont="1" applyBorder="1"/>
    <xf numFmtId="0" fontId="14" fillId="0" borderId="20" xfId="0" applyFont="1" applyBorder="1"/>
    <xf numFmtId="0" fontId="4" fillId="0" borderId="23" xfId="0" applyFont="1" applyBorder="1" applyAlignment="1">
      <alignment horizontal="center"/>
    </xf>
    <xf numFmtId="14" fontId="1" fillId="0" borderId="24" xfId="0" applyNumberFormat="1" applyFont="1" applyBorder="1"/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28" xfId="0" applyFont="1" applyBorder="1"/>
    <xf numFmtId="0" fontId="1" fillId="0" borderId="30" xfId="0" applyFont="1" applyBorder="1" applyAlignment="1">
      <alignment horizontal="right"/>
    </xf>
    <xf numFmtId="0" fontId="1" fillId="0" borderId="31" xfId="0" applyFont="1" applyBorder="1"/>
    <xf numFmtId="14" fontId="1" fillId="0" borderId="0" xfId="0" quotePrefix="1" applyNumberFormat="1" applyFont="1" applyFill="1" applyAlignment="1">
      <alignment horizontal="left"/>
    </xf>
    <xf numFmtId="164" fontId="5" fillId="0" borderId="0" xfId="0" applyNumberFormat="1" applyFont="1" applyFill="1" applyAlignment="1" applyProtection="1">
      <alignment horizontal="center"/>
      <protection locked="0"/>
    </xf>
    <xf numFmtId="0" fontId="15" fillId="0" borderId="0" xfId="0" applyFont="1" applyAlignment="1">
      <alignment horizontal="right" vertical="center" wrapText="1"/>
    </xf>
    <xf numFmtId="0" fontId="16" fillId="0" borderId="1" xfId="0" applyFont="1" applyBorder="1" applyAlignment="1">
      <alignment horizontal="right"/>
    </xf>
    <xf numFmtId="0" fontId="17" fillId="0" borderId="1" xfId="0" applyFont="1" applyBorder="1" applyAlignment="1">
      <alignment horizontal="right" vertical="center" wrapText="1"/>
    </xf>
    <xf numFmtId="0" fontId="17" fillId="0" borderId="0" xfId="0" applyFont="1" applyAlignment="1">
      <alignment horizontal="right"/>
    </xf>
    <xf numFmtId="0" fontId="1" fillId="0" borderId="29" xfId="0" applyFont="1" applyFill="1" applyBorder="1"/>
    <xf numFmtId="14" fontId="7" fillId="0" borderId="0" xfId="0" applyNumberFormat="1" applyFont="1" applyBorder="1" applyAlignment="1">
      <alignment horizontal="center"/>
    </xf>
    <xf numFmtId="0" fontId="18" fillId="0" borderId="23" xfId="0" applyFont="1" applyBorder="1"/>
    <xf numFmtId="0" fontId="1" fillId="2" borderId="0" xfId="0" applyFont="1" applyFill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3" xfId="0" applyBorder="1"/>
    <xf numFmtId="14" fontId="0" fillId="0" borderId="0" xfId="0" applyNumberFormat="1" applyBorder="1"/>
    <xf numFmtId="44" fontId="0" fillId="0" borderId="0" xfId="2" applyFont="1" applyBorder="1"/>
    <xf numFmtId="0" fontId="0" fillId="0" borderId="0" xfId="0" applyFill="1" applyBorder="1"/>
    <xf numFmtId="164" fontId="2" fillId="0" borderId="0" xfId="1" applyNumberFormat="1" applyFont="1" applyBorder="1" applyAlignment="1">
      <alignment horizontal="center"/>
    </xf>
    <xf numFmtId="0" fontId="2" fillId="0" borderId="28" xfId="0" applyFont="1" applyBorder="1"/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8"/>
  <sheetViews>
    <sheetView topLeftCell="A5" workbookViewId="0">
      <selection activeCell="A89" sqref="A89"/>
    </sheetView>
  </sheetViews>
  <sheetFormatPr defaultColWidth="23.33203125" defaultRowHeight="18"/>
  <cols>
    <col min="1" max="1" width="33.33203125" style="1" bestFit="1" customWidth="1"/>
    <col min="2" max="2" width="31" style="1" hidden="1" customWidth="1"/>
    <col min="3" max="3" width="10.06640625" style="2" hidden="1" customWidth="1"/>
    <col min="4" max="4" width="11" style="2" bestFit="1" customWidth="1"/>
    <col min="5" max="5" width="19.265625" style="2" bestFit="1" customWidth="1"/>
    <col min="6" max="6" width="16.06640625" style="2" bestFit="1" customWidth="1"/>
    <col min="7" max="7" width="13" style="2" customWidth="1"/>
    <col min="8" max="8" width="8.33203125" style="1" customWidth="1"/>
    <col min="9" max="9" width="9.33203125" style="2" customWidth="1"/>
    <col min="10" max="10" width="11.33203125" style="2" bestFit="1" customWidth="1"/>
    <col min="11" max="11" width="9.33203125" style="2" bestFit="1" customWidth="1"/>
    <col min="12" max="12" width="11.33203125" style="2" bestFit="1" customWidth="1"/>
    <col min="13" max="13" width="9.33203125" style="2" bestFit="1" customWidth="1"/>
    <col min="14" max="14" width="11.33203125" style="2" bestFit="1" customWidth="1"/>
    <col min="15" max="15" width="9.33203125" style="2" bestFit="1" customWidth="1"/>
    <col min="16" max="16" width="11.33203125" style="2" bestFit="1" customWidth="1"/>
    <col min="17" max="17" width="23.33203125" style="2"/>
    <col min="18" max="16384" width="23.33203125" style="1"/>
  </cols>
  <sheetData>
    <row r="1" spans="1:17">
      <c r="A1" s="8"/>
    </row>
    <row r="2" spans="1:17">
      <c r="A2" s="1" t="s">
        <v>37</v>
      </c>
    </row>
    <row r="3" spans="1:17">
      <c r="A3" s="65"/>
      <c r="E3" s="1"/>
      <c r="F3" s="1"/>
      <c r="G3" s="1"/>
    </row>
    <row r="4" spans="1:17">
      <c r="A4" s="102"/>
      <c r="E4" s="63" t="s">
        <v>100</v>
      </c>
      <c r="F4" s="63" t="s">
        <v>114</v>
      </c>
      <c r="G4" s="63" t="s">
        <v>112</v>
      </c>
    </row>
    <row r="5" spans="1:17">
      <c r="A5" s="10"/>
      <c r="D5" s="63" t="s">
        <v>99</v>
      </c>
      <c r="E5" s="63" t="s">
        <v>115</v>
      </c>
      <c r="F5" s="63" t="s">
        <v>115</v>
      </c>
      <c r="G5" s="63" t="s">
        <v>115</v>
      </c>
    </row>
    <row r="6" spans="1:17" ht="21.4" thickBot="1">
      <c r="A6" s="10" t="s">
        <v>113</v>
      </c>
      <c r="B6" s="10"/>
      <c r="C6" s="11"/>
      <c r="D6" s="103">
        <f>'Inventory on Hand'!G16</f>
        <v>2</v>
      </c>
      <c r="E6" s="103">
        <f>'Inventory on Hand'!H16</f>
        <v>1</v>
      </c>
      <c r="F6" s="103">
        <f>'Inventory on Hand'!I16</f>
        <v>3</v>
      </c>
      <c r="G6" s="103">
        <f>'Inventory on Hand'!J16</f>
        <v>5</v>
      </c>
      <c r="H6" s="72">
        <f>SUM(D6:G6)</f>
        <v>11</v>
      </c>
    </row>
    <row r="7" spans="1:17" ht="18.399999999999999" thickBot="1">
      <c r="A7" s="10"/>
      <c r="B7" s="10"/>
      <c r="C7" s="11"/>
      <c r="D7" s="120" t="s">
        <v>40</v>
      </c>
      <c r="E7" s="121"/>
      <c r="F7" s="121"/>
      <c r="G7" s="122"/>
      <c r="I7" s="123" t="s">
        <v>69</v>
      </c>
      <c r="J7" s="124"/>
      <c r="K7" s="124"/>
      <c r="L7" s="124"/>
      <c r="M7" s="124"/>
      <c r="N7" s="124"/>
      <c r="O7" s="124"/>
      <c r="P7" s="125"/>
    </row>
    <row r="8" spans="1:17">
      <c r="D8" s="19"/>
      <c r="E8" s="20"/>
      <c r="F8" s="21"/>
      <c r="G8" s="22"/>
      <c r="I8" s="23" t="s">
        <v>45</v>
      </c>
      <c r="J8" s="26"/>
      <c r="K8" s="23" t="s">
        <v>45</v>
      </c>
      <c r="L8" s="26"/>
      <c r="M8" s="23" t="s">
        <v>45</v>
      </c>
      <c r="N8" s="26"/>
      <c r="O8" s="23" t="s">
        <v>45</v>
      </c>
    </row>
    <row r="9" spans="1:17" s="2" customFormat="1">
      <c r="A9" s="12" t="s">
        <v>1</v>
      </c>
      <c r="B9" s="12" t="s">
        <v>13</v>
      </c>
      <c r="C9" s="12" t="s">
        <v>11</v>
      </c>
      <c r="D9" s="12" t="s">
        <v>42</v>
      </c>
      <c r="E9" s="12" t="s">
        <v>124</v>
      </c>
      <c r="F9" s="12" t="s">
        <v>43</v>
      </c>
      <c r="G9" s="12" t="s">
        <v>41</v>
      </c>
      <c r="I9" s="18" t="s">
        <v>46</v>
      </c>
      <c r="J9" s="12" t="s">
        <v>39</v>
      </c>
      <c r="K9" s="18" t="s">
        <v>47</v>
      </c>
      <c r="L9" s="12" t="s">
        <v>39</v>
      </c>
      <c r="M9" s="18" t="s">
        <v>48</v>
      </c>
      <c r="N9" s="12" t="s">
        <v>39</v>
      </c>
      <c r="O9" s="18" t="s">
        <v>49</v>
      </c>
      <c r="P9" s="25" t="s">
        <v>39</v>
      </c>
    </row>
    <row r="10" spans="1:17">
      <c r="A10" s="3" t="s">
        <v>12</v>
      </c>
      <c r="B10" s="3" t="s">
        <v>14</v>
      </c>
      <c r="C10" s="4">
        <v>1</v>
      </c>
      <c r="D10" s="29">
        <f>'Inventory on Hand'!C$5</f>
        <v>0</v>
      </c>
      <c r="E10" s="4"/>
      <c r="F10" s="4"/>
      <c r="G10" s="4"/>
      <c r="I10" s="1"/>
      <c r="J10" s="1"/>
      <c r="K10" s="1"/>
      <c r="L10" s="1"/>
      <c r="M10" s="1"/>
      <c r="N10" s="1"/>
      <c r="O10" s="1"/>
      <c r="P10" s="1"/>
    </row>
    <row r="11" spans="1:17">
      <c r="A11" s="3" t="s">
        <v>2</v>
      </c>
      <c r="B11" s="3" t="s">
        <v>16</v>
      </c>
      <c r="C11" s="4">
        <v>1</v>
      </c>
      <c r="D11" s="29">
        <f>'Inventory on Hand'!C$6</f>
        <v>0</v>
      </c>
      <c r="E11" s="4"/>
      <c r="F11" s="4"/>
      <c r="G11" s="4"/>
      <c r="I11" s="1"/>
      <c r="J11" s="1"/>
      <c r="K11" s="1"/>
      <c r="L11" s="1"/>
      <c r="M11" s="1"/>
      <c r="N11" s="1"/>
      <c r="O11" s="1"/>
      <c r="P11" s="1"/>
    </row>
    <row r="12" spans="1:17">
      <c r="A12" s="3" t="s">
        <v>98</v>
      </c>
      <c r="B12" s="27"/>
      <c r="C12" s="28"/>
      <c r="D12" s="29">
        <f>'Inventory on Hand'!C$7</f>
        <v>0</v>
      </c>
      <c r="E12" s="4"/>
      <c r="F12" s="4"/>
      <c r="G12" s="4"/>
      <c r="I12" s="1"/>
      <c r="J12" s="1"/>
      <c r="K12" s="1"/>
      <c r="L12" s="1"/>
      <c r="M12" s="1"/>
      <c r="N12" s="1"/>
      <c r="O12" s="1"/>
      <c r="P12" s="1"/>
    </row>
    <row r="13" spans="1:17" ht="18.399999999999999" thickBot="1">
      <c r="A13" s="6" t="s">
        <v>15</v>
      </c>
      <c r="B13" s="6" t="s">
        <v>17</v>
      </c>
      <c r="C13" s="7">
        <v>2</v>
      </c>
      <c r="D13" s="30">
        <f>'Inventory on Hand'!C$8</f>
        <v>0</v>
      </c>
      <c r="E13" s="4"/>
      <c r="F13" s="4"/>
      <c r="G13" s="4"/>
      <c r="I13" s="1"/>
      <c r="J13" s="1"/>
      <c r="K13" s="1"/>
      <c r="L13" s="1"/>
      <c r="M13" s="1"/>
      <c r="N13" s="1"/>
      <c r="O13" s="1"/>
      <c r="P13" s="1"/>
    </row>
    <row r="14" spans="1:17" s="8" customFormat="1" ht="18.399999999999999" thickBot="1">
      <c r="A14" s="60" t="s">
        <v>52</v>
      </c>
      <c r="B14" s="60"/>
      <c r="C14" s="18"/>
      <c r="D14" s="59">
        <f>SUM(D10:D13)</f>
        <v>0</v>
      </c>
      <c r="E14" s="12"/>
      <c r="F14" s="12"/>
      <c r="G14" s="12"/>
      <c r="I14" s="62">
        <f>'Orders Detail'!N$13</f>
        <v>0</v>
      </c>
      <c r="J14" s="1"/>
      <c r="K14" s="62">
        <f>'Orders Detail'!O$13</f>
        <v>0</v>
      </c>
      <c r="L14" s="1"/>
      <c r="M14" s="62">
        <f>'Orders Detail'!P$13</f>
        <v>0</v>
      </c>
      <c r="N14" s="1"/>
      <c r="O14" s="62">
        <f>'Orders Detail'!Q$13</f>
        <v>400</v>
      </c>
      <c r="P14" s="1"/>
      <c r="Q14" s="63" t="s">
        <v>86</v>
      </c>
    </row>
    <row r="15" spans="1:17">
      <c r="A15" s="3"/>
      <c r="B15" s="3"/>
      <c r="C15" s="4"/>
      <c r="D15" s="4"/>
      <c r="E15" s="4"/>
      <c r="F15" s="4"/>
      <c r="G15" s="4"/>
      <c r="I15" s="1"/>
      <c r="J15" s="1"/>
      <c r="K15" s="1"/>
      <c r="L15" s="1"/>
      <c r="M15" s="1"/>
      <c r="N15" s="1"/>
      <c r="O15" s="1"/>
      <c r="P15" s="1"/>
    </row>
    <row r="16" spans="1:17">
      <c r="A16" s="3" t="s">
        <v>18</v>
      </c>
      <c r="B16" s="3" t="s">
        <v>19</v>
      </c>
      <c r="C16" s="4">
        <v>4</v>
      </c>
      <c r="D16" s="29">
        <f>'Inventory on Hand'!C$9</f>
        <v>0</v>
      </c>
      <c r="E16" s="4"/>
      <c r="F16" s="4"/>
      <c r="G16" s="4"/>
      <c r="I16" s="1"/>
      <c r="J16" s="1"/>
      <c r="K16" s="1"/>
      <c r="L16" s="1"/>
      <c r="M16" s="1"/>
      <c r="N16" s="1"/>
      <c r="O16" s="1"/>
      <c r="P16" s="1"/>
    </row>
    <row r="17" spans="1:17">
      <c r="A17" s="3" t="s">
        <v>23</v>
      </c>
      <c r="B17" s="3" t="s">
        <v>22</v>
      </c>
      <c r="C17" s="4">
        <v>1</v>
      </c>
      <c r="D17" s="29">
        <f>'Inventory on Hand'!C$10</f>
        <v>0</v>
      </c>
      <c r="E17" s="4"/>
      <c r="F17" s="4"/>
      <c r="G17" s="4"/>
      <c r="I17" s="1"/>
      <c r="J17" s="1"/>
      <c r="K17" s="1"/>
      <c r="L17" s="1"/>
      <c r="M17" s="1"/>
      <c r="N17" s="1"/>
      <c r="O17" s="1"/>
      <c r="P17" s="1"/>
    </row>
    <row r="18" spans="1:17">
      <c r="A18" s="3" t="s">
        <v>24</v>
      </c>
      <c r="B18" s="3" t="s">
        <v>22</v>
      </c>
      <c r="C18" s="4">
        <v>1</v>
      </c>
      <c r="D18" s="29">
        <f>'Inventory on Hand'!C$11</f>
        <v>0</v>
      </c>
      <c r="E18" s="4"/>
      <c r="F18" s="4"/>
      <c r="G18" s="4"/>
      <c r="I18" s="1"/>
      <c r="J18" s="1"/>
      <c r="K18" s="1"/>
      <c r="L18" s="1"/>
      <c r="M18" s="1"/>
      <c r="N18" s="1"/>
      <c r="O18" s="1"/>
      <c r="P18" s="1"/>
    </row>
    <row r="19" spans="1:17" ht="18.399999999999999" thickBot="1">
      <c r="A19" s="6" t="s">
        <v>25</v>
      </c>
      <c r="B19" s="6" t="s">
        <v>26</v>
      </c>
      <c r="C19" s="7">
        <v>22</v>
      </c>
      <c r="D19" s="30">
        <f>'Inventory on Hand'!C$12</f>
        <v>0</v>
      </c>
      <c r="E19" s="4"/>
      <c r="F19" s="4"/>
      <c r="G19" s="4"/>
      <c r="I19" s="1"/>
      <c r="J19" s="1"/>
      <c r="K19" s="1"/>
      <c r="L19" s="1"/>
      <c r="M19" s="1"/>
      <c r="N19" s="1"/>
      <c r="O19" s="1"/>
      <c r="P19" s="1"/>
    </row>
    <row r="20" spans="1:17" s="8" customFormat="1" ht="18.399999999999999" thickBot="1">
      <c r="A20" s="60" t="s">
        <v>50</v>
      </c>
      <c r="B20" s="60"/>
      <c r="C20" s="18"/>
      <c r="D20" s="59">
        <f>SUM(D16:D19)</f>
        <v>0</v>
      </c>
      <c r="E20" s="15">
        <f>'Inventory on Hand'!I18*30*7</f>
        <v>210</v>
      </c>
      <c r="F20" s="112">
        <f>E20/7</f>
        <v>30</v>
      </c>
      <c r="G20" s="13">
        <f>IF(F20=0,"Not Used",D20/F20)</f>
        <v>0</v>
      </c>
      <c r="I20" s="57">
        <f>'Orders Detail'!N$45</f>
        <v>0</v>
      </c>
      <c r="J20" s="31">
        <f>IF($F20=0,"N/A",I20/$F20)</f>
        <v>0</v>
      </c>
      <c r="K20" s="58">
        <f>'Orders Detail'!O$45</f>
        <v>0</v>
      </c>
      <c r="L20" s="31">
        <f>IF($F20=0,"N/A",K20/$F20)</f>
        <v>0</v>
      </c>
      <c r="M20" s="58">
        <f>'Orders Detail'!P$45</f>
        <v>0</v>
      </c>
      <c r="N20" s="31">
        <f>IF($F20=0,"N/A",M20/$F20)</f>
        <v>0</v>
      </c>
      <c r="O20" s="58">
        <f>'Orders Detail'!Q$45</f>
        <v>9200</v>
      </c>
      <c r="P20" s="31">
        <f>IF($F20=0,"N/A",O20/$F20)</f>
        <v>306.66666666666669</v>
      </c>
      <c r="Q20" s="63"/>
    </row>
    <row r="21" spans="1:17">
      <c r="A21" s="3"/>
      <c r="B21" s="3"/>
      <c r="C21" s="4"/>
      <c r="D21" s="4"/>
      <c r="E21" s="4"/>
      <c r="F21" s="4"/>
      <c r="G21" s="4"/>
      <c r="I21" s="1"/>
      <c r="J21" s="1"/>
      <c r="K21" s="1"/>
      <c r="L21" s="1"/>
      <c r="M21" s="1"/>
      <c r="N21" s="1"/>
      <c r="O21" s="1"/>
      <c r="P21" s="1"/>
    </row>
    <row r="22" spans="1:17">
      <c r="A22" s="3" t="s">
        <v>8</v>
      </c>
      <c r="B22" s="3" t="s">
        <v>4</v>
      </c>
      <c r="C22" s="4">
        <v>3</v>
      </c>
      <c r="D22" s="29">
        <f>'Inventory on Hand'!C$20</f>
        <v>0</v>
      </c>
      <c r="E22" s="4"/>
      <c r="F22" s="4"/>
      <c r="G22" s="4"/>
      <c r="I22" s="1"/>
      <c r="J22" s="1"/>
      <c r="K22" s="1"/>
      <c r="L22" s="1"/>
      <c r="M22" s="1"/>
      <c r="N22" s="1"/>
      <c r="O22" s="1"/>
      <c r="P22" s="1"/>
    </row>
    <row r="23" spans="1:17">
      <c r="A23" s="3" t="s">
        <v>7</v>
      </c>
      <c r="B23" s="3" t="s">
        <v>3</v>
      </c>
      <c r="C23" s="4">
        <v>11</v>
      </c>
      <c r="D23" s="29">
        <f>'Inventory on Hand'!C$21</f>
        <v>0</v>
      </c>
      <c r="E23" s="4"/>
      <c r="F23" s="4"/>
      <c r="G23" s="4"/>
      <c r="I23" s="1"/>
      <c r="J23" s="1"/>
      <c r="K23" s="1"/>
      <c r="L23" s="1"/>
      <c r="M23" s="1"/>
      <c r="N23" s="1"/>
      <c r="O23" s="1"/>
      <c r="P23" s="1"/>
    </row>
    <row r="24" spans="1:17">
      <c r="A24" s="3" t="s">
        <v>7</v>
      </c>
      <c r="B24" s="3" t="s">
        <v>5</v>
      </c>
      <c r="C24" s="4">
        <v>4</v>
      </c>
      <c r="D24" s="29">
        <f>'Inventory on Hand'!C$22</f>
        <v>0</v>
      </c>
      <c r="E24" s="4"/>
      <c r="F24" s="4"/>
      <c r="G24" s="4"/>
      <c r="I24" s="1"/>
      <c r="J24" s="1"/>
      <c r="K24" s="1"/>
      <c r="L24" s="1"/>
      <c r="M24" s="1"/>
      <c r="N24" s="1"/>
      <c r="O24" s="1"/>
      <c r="P24" s="1"/>
    </row>
    <row r="25" spans="1:17">
      <c r="A25" s="3" t="s">
        <v>6</v>
      </c>
      <c r="B25" s="3" t="s">
        <v>9</v>
      </c>
      <c r="C25" s="4">
        <v>2</v>
      </c>
      <c r="D25" s="29">
        <f>'Inventory on Hand'!C$23</f>
        <v>0</v>
      </c>
      <c r="E25" s="4"/>
      <c r="F25" s="4"/>
      <c r="G25" s="4"/>
      <c r="I25" s="1"/>
      <c r="J25" s="1"/>
      <c r="K25" s="1"/>
      <c r="L25" s="1"/>
      <c r="M25" s="1"/>
      <c r="N25" s="1"/>
      <c r="O25" s="1"/>
      <c r="P25" s="1"/>
    </row>
    <row r="26" spans="1:17">
      <c r="A26" s="3" t="s">
        <v>29</v>
      </c>
      <c r="B26" s="3" t="s">
        <v>28</v>
      </c>
      <c r="C26" s="4">
        <v>1</v>
      </c>
      <c r="D26" s="29">
        <f>'Inventory on Hand'!C$24</f>
        <v>0</v>
      </c>
      <c r="E26" s="1"/>
      <c r="F26" s="4"/>
      <c r="G26" s="4"/>
      <c r="I26" s="1"/>
      <c r="J26" s="1"/>
      <c r="K26" s="1"/>
      <c r="L26" s="1"/>
      <c r="M26" s="1"/>
      <c r="N26" s="1"/>
      <c r="O26" s="1"/>
      <c r="P26" s="1"/>
    </row>
    <row r="27" spans="1:17">
      <c r="A27" s="3" t="s">
        <v>20</v>
      </c>
      <c r="B27" s="3" t="s">
        <v>21</v>
      </c>
      <c r="C27" s="4">
        <v>1</v>
      </c>
      <c r="D27" s="29">
        <f>'Inventory on Hand'!C$25</f>
        <v>0</v>
      </c>
      <c r="E27" s="4"/>
      <c r="F27" s="4"/>
      <c r="G27" s="4"/>
      <c r="I27" s="1"/>
      <c r="J27" s="1"/>
      <c r="K27" s="1"/>
      <c r="L27" s="1"/>
      <c r="M27" s="1"/>
      <c r="N27" s="1"/>
      <c r="O27" s="1"/>
      <c r="P27" s="1"/>
    </row>
    <row r="28" spans="1:17" ht="18.399999999999999" thickBot="1">
      <c r="A28" s="6" t="s">
        <v>30</v>
      </c>
      <c r="B28" s="6" t="s">
        <v>31</v>
      </c>
      <c r="C28" s="7">
        <v>3</v>
      </c>
      <c r="D28" s="30">
        <f>'Inventory on Hand'!C$26</f>
        <v>0</v>
      </c>
      <c r="E28" s="1"/>
      <c r="F28" s="4"/>
      <c r="G28" s="4"/>
      <c r="I28" s="1"/>
      <c r="J28" s="1"/>
      <c r="K28" s="1"/>
      <c r="L28" s="1"/>
      <c r="M28" s="1"/>
      <c r="N28" s="1"/>
      <c r="O28" s="1"/>
      <c r="P28" s="1"/>
    </row>
    <row r="29" spans="1:17" s="8" customFormat="1" ht="18.399999999999999" thickBot="1">
      <c r="A29" s="60" t="s">
        <v>51</v>
      </c>
      <c r="B29" s="60"/>
      <c r="C29" s="18"/>
      <c r="D29" s="59">
        <f>SUM(D22:D28)</f>
        <v>0</v>
      </c>
      <c r="E29" s="71">
        <f>(14*D6)+(28*E6)+(14*F6)</f>
        <v>98</v>
      </c>
      <c r="F29" s="73">
        <f>E29/7</f>
        <v>14</v>
      </c>
      <c r="G29" s="13">
        <f>IF(F29=0,"Not Used",D29/F29)</f>
        <v>0</v>
      </c>
      <c r="I29" s="57">
        <f>'Orders Detail'!N$59</f>
        <v>0</v>
      </c>
      <c r="J29" s="31">
        <f>IF($F29=0,"N/A",I29/$F29)</f>
        <v>0</v>
      </c>
      <c r="K29" s="58">
        <f>'Orders Detail'!O$59</f>
        <v>0</v>
      </c>
      <c r="L29" s="31">
        <f>IF($F29=0,"N/A",K29/$F29)</f>
        <v>0</v>
      </c>
      <c r="M29" s="58">
        <f>'Orders Detail'!P$59</f>
        <v>0</v>
      </c>
      <c r="N29" s="31">
        <f>IF($F29=0,"N/A",M29/$F29)</f>
        <v>0</v>
      </c>
      <c r="O29" s="58">
        <f>'Orders Detail'!Q$59</f>
        <v>2000</v>
      </c>
      <c r="P29" s="31">
        <f>IF($F29=0,"N/A",O29/$F29)</f>
        <v>142.85714285714286</v>
      </c>
      <c r="Q29" s="63"/>
    </row>
    <row r="30" spans="1:17" ht="18.399999999999999" thickBot="1">
      <c r="A30" s="3"/>
      <c r="B30" s="3"/>
      <c r="C30" s="4"/>
      <c r="D30" s="4"/>
      <c r="E30" s="4"/>
      <c r="F30" s="4"/>
      <c r="G30" s="4"/>
      <c r="I30" s="1"/>
      <c r="J30" s="1"/>
      <c r="K30" s="1"/>
      <c r="L30" s="1"/>
      <c r="M30" s="1"/>
      <c r="N30" s="1"/>
      <c r="O30" s="1"/>
      <c r="P30" s="1"/>
    </row>
    <row r="31" spans="1:17" s="8" customFormat="1" ht="18.399999999999999" thickBot="1">
      <c r="A31" s="14" t="s">
        <v>36</v>
      </c>
      <c r="B31" s="14"/>
      <c r="C31" s="12"/>
      <c r="D31" s="61">
        <f>'Inventory on Hand'!C$18</f>
        <v>0</v>
      </c>
      <c r="E31" s="4"/>
      <c r="F31" s="12"/>
      <c r="G31" s="13"/>
      <c r="I31" s="62">
        <f>'Orders Detail'!N$20</f>
        <v>0</v>
      </c>
      <c r="J31" s="1"/>
      <c r="K31" s="62">
        <f>'Orders Detail'!O$20</f>
        <v>0</v>
      </c>
      <c r="L31" s="1"/>
      <c r="M31" s="62">
        <f>'Orders Detail'!P$20</f>
        <v>0</v>
      </c>
      <c r="N31" s="1"/>
      <c r="O31" s="62">
        <f>'Orders Detail'!Q$20</f>
        <v>0</v>
      </c>
      <c r="P31" s="1"/>
      <c r="Q31" s="63" t="s">
        <v>86</v>
      </c>
    </row>
    <row r="32" spans="1:17" s="8" customFormat="1" ht="18.399999999999999" thickBot="1">
      <c r="A32" s="14"/>
      <c r="B32" s="14"/>
      <c r="C32" s="12"/>
      <c r="D32" s="61"/>
      <c r="E32" s="4"/>
      <c r="F32" s="12"/>
      <c r="G32" s="13"/>
      <c r="I32" s="118"/>
      <c r="J32" s="1"/>
      <c r="K32" s="118"/>
      <c r="L32" s="1"/>
      <c r="M32" s="118"/>
      <c r="N32" s="1"/>
      <c r="O32" s="118"/>
      <c r="P32" s="1"/>
      <c r="Q32" s="63"/>
    </row>
    <row r="33" spans="1:17" ht="18.399999999999999" thickBot="1">
      <c r="A33" s="14" t="s">
        <v>172</v>
      </c>
      <c r="B33" s="3"/>
      <c r="C33" s="4"/>
      <c r="D33" s="12">
        <f>'Inventory on Hand'!C19</f>
        <v>0</v>
      </c>
      <c r="E33" s="15"/>
      <c r="F33" s="112">
        <f>E33/7</f>
        <v>0</v>
      </c>
      <c r="G33" s="13" t="str">
        <f>IF(F33=0,"Not Used",D33/F33)</f>
        <v>Not Used</v>
      </c>
      <c r="H33" s="8"/>
      <c r="I33" s="62">
        <f>'Orders Detail'!N73</f>
        <v>0</v>
      </c>
      <c r="J33" s="31" t="str">
        <f>IF($F33=0,"N/A",I33/$F33)</f>
        <v>N/A</v>
      </c>
      <c r="K33" s="62">
        <f>'Orders Detail'!O73</f>
        <v>0</v>
      </c>
      <c r="L33" s="31" t="str">
        <f>IF($F33=0,"N/A",K33/$F33)</f>
        <v>N/A</v>
      </c>
      <c r="M33" s="62">
        <f>'Orders Detail'!P73</f>
        <v>0</v>
      </c>
      <c r="N33" s="31" t="str">
        <f>IF($F33=0,"N/A",M33/$F33)</f>
        <v>N/A</v>
      </c>
      <c r="O33" s="62">
        <f>'Orders Detail'!Q73</f>
        <v>0</v>
      </c>
      <c r="P33" s="31" t="str">
        <f>IF($F33=0,"N/A",O33/$F33)</f>
        <v>N/A</v>
      </c>
    </row>
    <row r="34" spans="1:17">
      <c r="A34" s="3"/>
      <c r="B34" s="3"/>
      <c r="C34" s="4"/>
      <c r="D34" s="4"/>
      <c r="E34" s="4"/>
      <c r="F34" s="4"/>
      <c r="G34" s="4"/>
      <c r="I34" s="1"/>
      <c r="J34" s="1"/>
      <c r="K34" s="1"/>
      <c r="L34" s="1"/>
      <c r="M34" s="1"/>
      <c r="N34" s="1"/>
      <c r="O34" s="1"/>
      <c r="P34" s="1"/>
    </row>
    <row r="35" spans="1:17">
      <c r="A35" s="3" t="s">
        <v>129</v>
      </c>
      <c r="B35" s="3" t="s">
        <v>10</v>
      </c>
      <c r="C35" s="4">
        <v>1</v>
      </c>
      <c r="D35" s="29">
        <f>'Inventory on Hand'!C$13</f>
        <v>0</v>
      </c>
      <c r="E35" s="4"/>
      <c r="F35" s="4"/>
      <c r="G35" s="4"/>
      <c r="I35" s="1"/>
      <c r="J35" s="1"/>
      <c r="K35" s="1"/>
      <c r="L35" s="1"/>
      <c r="M35" s="1"/>
      <c r="N35" s="1"/>
      <c r="O35" s="1"/>
      <c r="P35" s="1"/>
    </row>
    <row r="36" spans="1:17">
      <c r="A36" s="3" t="s">
        <v>130</v>
      </c>
      <c r="B36" s="27"/>
      <c r="C36" s="28"/>
      <c r="D36" s="29">
        <f>'Inventory on Hand'!C$14</f>
        <v>0</v>
      </c>
      <c r="E36" s="4"/>
      <c r="F36" s="4"/>
      <c r="G36" s="4"/>
      <c r="I36" s="1"/>
      <c r="J36" s="1"/>
      <c r="K36" s="1"/>
      <c r="L36" s="1"/>
      <c r="M36" s="1"/>
      <c r="N36" s="1"/>
      <c r="O36" s="1"/>
      <c r="P36" s="1"/>
    </row>
    <row r="37" spans="1:17">
      <c r="A37" s="3" t="s">
        <v>35</v>
      </c>
      <c r="B37" s="27"/>
      <c r="C37" s="28"/>
      <c r="D37" s="29">
        <f>'Inventory on Hand'!C$15</f>
        <v>0</v>
      </c>
      <c r="E37" s="4"/>
      <c r="F37" s="4"/>
      <c r="G37" s="4"/>
      <c r="I37" s="1"/>
      <c r="J37" s="1"/>
      <c r="K37" s="1"/>
      <c r="L37" s="1"/>
      <c r="M37" s="1"/>
      <c r="N37" s="1"/>
      <c r="O37" s="1"/>
      <c r="P37" s="1"/>
    </row>
    <row r="38" spans="1:17">
      <c r="A38" s="3" t="s">
        <v>34</v>
      </c>
      <c r="B38" s="27"/>
      <c r="C38" s="28"/>
      <c r="D38" s="29">
        <f>'Inventory on Hand'!C$16</f>
        <v>0</v>
      </c>
      <c r="E38" s="4"/>
      <c r="F38" s="4"/>
      <c r="G38" s="4"/>
      <c r="I38" s="1"/>
      <c r="J38" s="1"/>
      <c r="K38" s="1"/>
      <c r="L38" s="1"/>
      <c r="M38" s="1"/>
      <c r="N38" s="1"/>
      <c r="O38" s="1"/>
      <c r="P38" s="1"/>
    </row>
    <row r="39" spans="1:17" ht="18.399999999999999" thickBot="1">
      <c r="A39" s="6" t="s">
        <v>32</v>
      </c>
      <c r="B39" s="6" t="s">
        <v>33</v>
      </c>
      <c r="C39" s="7">
        <v>6</v>
      </c>
      <c r="D39" s="30">
        <f>'Inventory on Hand'!C$17</f>
        <v>0</v>
      </c>
      <c r="E39" s="3"/>
      <c r="F39" s="4"/>
      <c r="G39" s="4"/>
      <c r="I39" s="1"/>
      <c r="J39" s="1"/>
      <c r="K39" s="1"/>
      <c r="L39" s="1"/>
      <c r="M39" s="1"/>
      <c r="N39" s="1"/>
      <c r="O39" s="1"/>
      <c r="P39" s="1"/>
    </row>
    <row r="40" spans="1:17" s="8" customFormat="1" ht="18.399999999999999" thickBot="1">
      <c r="A40" s="60" t="s">
        <v>44</v>
      </c>
      <c r="B40" s="60"/>
      <c r="C40" s="18"/>
      <c r="D40" s="59">
        <f>SUM(D35:D39)</f>
        <v>0</v>
      </c>
      <c r="E40" s="15">
        <v>0</v>
      </c>
      <c r="F40" s="12">
        <f>E40/7</f>
        <v>0</v>
      </c>
      <c r="G40" s="13" t="str">
        <f>IF(F40=0,"Not Used",D40/F40)</f>
        <v>Not Used</v>
      </c>
      <c r="I40" s="57">
        <f>'Orders Detail'!N$27</f>
        <v>0</v>
      </c>
      <c r="J40" s="31" t="str">
        <f>IF($F40=0,"N/A",I40/$F40)</f>
        <v>N/A</v>
      </c>
      <c r="K40" s="58">
        <f>'Orders Detail'!O$27</f>
        <v>0</v>
      </c>
      <c r="L40" s="31" t="str">
        <f>IF($F40=0,"N/A",K40/$F40)</f>
        <v>N/A</v>
      </c>
      <c r="M40" s="58">
        <f>'Orders Detail'!P$27</f>
        <v>0</v>
      </c>
      <c r="N40" s="31" t="str">
        <f>IF($F40=0,"N/A",M40/$F40)</f>
        <v>N/A</v>
      </c>
      <c r="O40" s="58">
        <f>'Orders Detail'!Q$27</f>
        <v>2200</v>
      </c>
      <c r="P40" s="31" t="str">
        <f>IF($F40=0,"N/A",O40/$F40)</f>
        <v>N/A</v>
      </c>
      <c r="Q40" s="63"/>
    </row>
    <row r="41" spans="1:17">
      <c r="A41" s="66" t="s">
        <v>92</v>
      </c>
      <c r="B41" s="67"/>
      <c r="C41" s="68"/>
      <c r="D41" s="69">
        <f>D14+D20+D29+D31+D40+D33</f>
        <v>0</v>
      </c>
      <c r="F41" s="69">
        <f>F14+F20+F29+F31+F40</f>
        <v>44</v>
      </c>
    </row>
    <row r="42" spans="1:17">
      <c r="A42" s="66" t="s">
        <v>93</v>
      </c>
      <c r="B42" s="67"/>
      <c r="C42" s="68"/>
      <c r="D42" s="69">
        <f>D41-'Inventory on Hand'!C$27</f>
        <v>0</v>
      </c>
    </row>
    <row r="44" spans="1:17">
      <c r="A44" s="8"/>
    </row>
    <row r="45" spans="1:17">
      <c r="A45" s="1" t="s">
        <v>37</v>
      </c>
    </row>
    <row r="46" spans="1:17">
      <c r="A46" s="65"/>
      <c r="E46" s="1"/>
      <c r="F46" s="1"/>
      <c r="G46" s="1"/>
    </row>
    <row r="47" spans="1:17">
      <c r="A47" s="102"/>
      <c r="E47" s="63" t="s">
        <v>100</v>
      </c>
      <c r="F47" s="63" t="s">
        <v>114</v>
      </c>
      <c r="G47" s="63" t="s">
        <v>112</v>
      </c>
    </row>
    <row r="48" spans="1:17">
      <c r="A48" s="10" t="s">
        <v>132</v>
      </c>
      <c r="D48" s="63" t="s">
        <v>99</v>
      </c>
      <c r="E48" s="63" t="s">
        <v>115</v>
      </c>
      <c r="F48" s="63" t="s">
        <v>115</v>
      </c>
      <c r="G48" s="63" t="s">
        <v>115</v>
      </c>
    </row>
    <row r="49" spans="1:17" ht="21.4" thickBot="1">
      <c r="A49" s="10" t="s">
        <v>113</v>
      </c>
      <c r="B49" s="10"/>
      <c r="C49" s="11"/>
      <c r="D49" s="70">
        <f>D6+1</f>
        <v>3</v>
      </c>
      <c r="E49" s="70">
        <f>E6</f>
        <v>1</v>
      </c>
      <c r="F49" s="70">
        <f>F6</f>
        <v>3</v>
      </c>
      <c r="G49" s="70">
        <f>G6-1</f>
        <v>4</v>
      </c>
      <c r="H49" s="72">
        <f>SUM(D49:G49)</f>
        <v>11</v>
      </c>
    </row>
    <row r="50" spans="1:17" ht="18.399999999999999" thickBot="1">
      <c r="A50" s="10"/>
      <c r="B50" s="10"/>
      <c r="C50" s="11"/>
      <c r="D50" s="120" t="s">
        <v>40</v>
      </c>
      <c r="E50" s="121"/>
      <c r="F50" s="121"/>
      <c r="G50" s="122"/>
      <c r="I50" s="123" t="s">
        <v>69</v>
      </c>
      <c r="J50" s="124"/>
      <c r="K50" s="124"/>
      <c r="L50" s="124"/>
      <c r="M50" s="124"/>
      <c r="N50" s="124"/>
      <c r="O50" s="124"/>
      <c r="P50" s="125"/>
    </row>
    <row r="51" spans="1:17">
      <c r="D51" s="19"/>
      <c r="E51" s="20"/>
      <c r="F51" s="21"/>
      <c r="G51" s="22"/>
      <c r="I51" s="23" t="s">
        <v>45</v>
      </c>
      <c r="J51" s="26"/>
      <c r="K51" s="23" t="s">
        <v>45</v>
      </c>
      <c r="L51" s="26"/>
      <c r="M51" s="23" t="s">
        <v>45</v>
      </c>
      <c r="N51" s="26"/>
      <c r="O51" s="23" t="s">
        <v>45</v>
      </c>
    </row>
    <row r="52" spans="1:17" s="2" customFormat="1">
      <c r="A52" s="12" t="s">
        <v>1</v>
      </c>
      <c r="B52" s="12" t="s">
        <v>13</v>
      </c>
      <c r="C52" s="12" t="s">
        <v>11</v>
      </c>
      <c r="D52" s="12" t="s">
        <v>42</v>
      </c>
      <c r="E52" s="12" t="s">
        <v>124</v>
      </c>
      <c r="F52" s="12" t="s">
        <v>43</v>
      </c>
      <c r="G52" s="12" t="s">
        <v>41</v>
      </c>
      <c r="I52" s="18" t="s">
        <v>46</v>
      </c>
      <c r="J52" s="12" t="s">
        <v>39</v>
      </c>
      <c r="K52" s="18" t="s">
        <v>47</v>
      </c>
      <c r="L52" s="12" t="s">
        <v>39</v>
      </c>
      <c r="M52" s="18" t="s">
        <v>48</v>
      </c>
      <c r="N52" s="12" t="s">
        <v>39</v>
      </c>
      <c r="O52" s="18" t="s">
        <v>49</v>
      </c>
      <c r="P52" s="25" t="s">
        <v>39</v>
      </c>
    </row>
    <row r="53" spans="1:17">
      <c r="A53" s="3" t="s">
        <v>12</v>
      </c>
      <c r="B53" s="3" t="s">
        <v>14</v>
      </c>
      <c r="C53" s="4">
        <v>1</v>
      </c>
      <c r="D53" s="29">
        <f>'Inventory on Hand'!C$5</f>
        <v>0</v>
      </c>
      <c r="E53" s="4"/>
      <c r="F53" s="4"/>
      <c r="G53" s="4"/>
      <c r="I53" s="1"/>
      <c r="J53" s="1"/>
      <c r="K53" s="1"/>
      <c r="L53" s="1"/>
      <c r="M53" s="1"/>
      <c r="N53" s="1"/>
      <c r="O53" s="1"/>
      <c r="P53" s="1"/>
    </row>
    <row r="54" spans="1:17">
      <c r="A54" s="3" t="s">
        <v>2</v>
      </c>
      <c r="B54" s="3" t="s">
        <v>16</v>
      </c>
      <c r="C54" s="4">
        <v>1</v>
      </c>
      <c r="D54" s="29">
        <f>'Inventory on Hand'!C$6</f>
        <v>0</v>
      </c>
      <c r="E54" s="4"/>
      <c r="F54" s="4"/>
      <c r="G54" s="4"/>
      <c r="I54" s="1"/>
      <c r="J54" s="1"/>
      <c r="K54" s="1"/>
      <c r="L54" s="1"/>
      <c r="M54" s="1"/>
      <c r="N54" s="1"/>
      <c r="O54" s="1"/>
      <c r="P54" s="1"/>
    </row>
    <row r="55" spans="1:17">
      <c r="A55" s="3" t="s">
        <v>98</v>
      </c>
      <c r="B55" s="27"/>
      <c r="C55" s="28"/>
      <c r="D55" s="29">
        <f>'Inventory on Hand'!C$7</f>
        <v>0</v>
      </c>
      <c r="E55" s="4"/>
      <c r="F55" s="4"/>
      <c r="G55" s="4"/>
      <c r="I55" s="1"/>
      <c r="J55" s="1"/>
      <c r="K55" s="1"/>
      <c r="L55" s="1"/>
      <c r="M55" s="1"/>
      <c r="N55" s="1"/>
      <c r="O55" s="1"/>
      <c r="P55" s="1"/>
    </row>
    <row r="56" spans="1:17" ht="18.399999999999999" thickBot="1">
      <c r="A56" s="6" t="s">
        <v>15</v>
      </c>
      <c r="B56" s="6" t="s">
        <v>17</v>
      </c>
      <c r="C56" s="7">
        <v>2</v>
      </c>
      <c r="D56" s="30">
        <f>'Inventory on Hand'!C$8</f>
        <v>0</v>
      </c>
      <c r="E56" s="4"/>
      <c r="F56" s="4"/>
      <c r="G56" s="4"/>
      <c r="I56" s="1"/>
      <c r="J56" s="1"/>
      <c r="K56" s="1"/>
      <c r="L56" s="1"/>
      <c r="M56" s="1"/>
      <c r="N56" s="1"/>
      <c r="O56" s="1"/>
      <c r="P56" s="1"/>
    </row>
    <row r="57" spans="1:17" s="8" customFormat="1" ht="18.399999999999999" thickBot="1">
      <c r="A57" s="60" t="s">
        <v>52</v>
      </c>
      <c r="B57" s="60"/>
      <c r="C57" s="18"/>
      <c r="D57" s="59">
        <f>SUM(D53:D56)</f>
        <v>0</v>
      </c>
      <c r="E57" s="12"/>
      <c r="F57" s="12"/>
      <c r="G57" s="12"/>
      <c r="I57" s="62">
        <f>I14</f>
        <v>0</v>
      </c>
      <c r="J57" s="1"/>
      <c r="K57" s="62">
        <f>'Orders Detail'!O$13</f>
        <v>0</v>
      </c>
      <c r="L57" s="1"/>
      <c r="M57" s="62">
        <f>'Orders Detail'!P$13</f>
        <v>0</v>
      </c>
      <c r="N57" s="1"/>
      <c r="O57" s="62">
        <f>O14</f>
        <v>400</v>
      </c>
      <c r="P57" s="1"/>
      <c r="Q57" s="63" t="s">
        <v>86</v>
      </c>
    </row>
    <row r="58" spans="1:17">
      <c r="A58" s="3"/>
      <c r="B58" s="3"/>
      <c r="C58" s="4"/>
      <c r="D58" s="4"/>
      <c r="E58" s="4"/>
      <c r="F58" s="4"/>
      <c r="G58" s="4"/>
      <c r="I58" s="1"/>
      <c r="J58" s="1"/>
      <c r="K58" s="1"/>
      <c r="L58" s="1"/>
      <c r="M58" s="1"/>
      <c r="N58" s="1"/>
      <c r="O58" s="1"/>
      <c r="P58" s="1"/>
    </row>
    <row r="59" spans="1:17">
      <c r="A59" s="3" t="s">
        <v>18</v>
      </c>
      <c r="B59" s="3" t="s">
        <v>19</v>
      </c>
      <c r="C59" s="4">
        <v>4</v>
      </c>
      <c r="D59" s="29">
        <f>'Inventory on Hand'!C$9</f>
        <v>0</v>
      </c>
      <c r="E59" s="4"/>
      <c r="F59" s="4"/>
      <c r="G59" s="4"/>
      <c r="I59" s="1"/>
      <c r="J59" s="1"/>
      <c r="K59" s="1"/>
      <c r="L59" s="1"/>
      <c r="M59" s="1"/>
      <c r="N59" s="1"/>
      <c r="O59" s="1"/>
      <c r="P59" s="1"/>
    </row>
    <row r="60" spans="1:17">
      <c r="A60" s="3" t="s">
        <v>23</v>
      </c>
      <c r="B60" s="3" t="s">
        <v>22</v>
      </c>
      <c r="C60" s="4">
        <v>1</v>
      </c>
      <c r="D60" s="29">
        <f>'Inventory on Hand'!C$10</f>
        <v>0</v>
      </c>
      <c r="E60" s="4"/>
      <c r="F60" s="4"/>
      <c r="G60" s="4"/>
      <c r="I60" s="1"/>
      <c r="J60" s="1"/>
      <c r="K60" s="1"/>
      <c r="L60" s="1"/>
      <c r="M60" s="1"/>
      <c r="N60" s="1"/>
      <c r="O60" s="1"/>
      <c r="P60" s="1"/>
    </row>
    <row r="61" spans="1:17">
      <c r="A61" s="3" t="s">
        <v>24</v>
      </c>
      <c r="B61" s="3" t="s">
        <v>22</v>
      </c>
      <c r="C61" s="4">
        <v>1</v>
      </c>
      <c r="D61" s="29">
        <f>'Inventory on Hand'!C$11</f>
        <v>0</v>
      </c>
      <c r="E61" s="4"/>
      <c r="F61" s="4"/>
      <c r="G61" s="4"/>
      <c r="I61" s="1"/>
      <c r="J61" s="1"/>
      <c r="K61" s="1"/>
      <c r="L61" s="1"/>
      <c r="M61" s="1"/>
      <c r="N61" s="1"/>
      <c r="O61" s="1"/>
      <c r="P61" s="1"/>
    </row>
    <row r="62" spans="1:17" ht="18.399999999999999" thickBot="1">
      <c r="A62" s="6" t="s">
        <v>25</v>
      </c>
      <c r="B62" s="6" t="s">
        <v>26</v>
      </c>
      <c r="C62" s="7">
        <v>22</v>
      </c>
      <c r="D62" s="30">
        <f>'Inventory on Hand'!C$12</f>
        <v>0</v>
      </c>
      <c r="E62" s="4"/>
      <c r="F62" s="4"/>
      <c r="G62" s="4"/>
      <c r="I62" s="1"/>
      <c r="J62" s="1"/>
      <c r="K62" s="1"/>
      <c r="L62" s="1"/>
      <c r="M62" s="1"/>
      <c r="N62" s="1"/>
      <c r="O62" s="1"/>
      <c r="P62" s="1"/>
    </row>
    <row r="63" spans="1:17" s="8" customFormat="1" ht="18.399999999999999" thickBot="1">
      <c r="A63" s="60" t="s">
        <v>50</v>
      </c>
      <c r="B63" s="60"/>
      <c r="C63" s="18"/>
      <c r="D63" s="59">
        <f>SUM(D59:D62)</f>
        <v>0</v>
      </c>
      <c r="E63" s="15">
        <v>0</v>
      </c>
      <c r="F63" s="12">
        <f>E63/7</f>
        <v>0</v>
      </c>
      <c r="G63" s="13" t="str">
        <f>IF(F63=0,"Not Used",D63/F63)</f>
        <v>Not Used</v>
      </c>
      <c r="I63" s="62">
        <f>I20</f>
        <v>0</v>
      </c>
      <c r="J63" s="31" t="str">
        <f>IF($F63=0,"N/A",I63/$F63)</f>
        <v>N/A</v>
      </c>
      <c r="K63" s="58">
        <f>'Orders Detail'!O$45</f>
        <v>0</v>
      </c>
      <c r="L63" s="31" t="str">
        <f>IF($F63=0,"N/A",K63/$F63)</f>
        <v>N/A</v>
      </c>
      <c r="M63" s="58">
        <f>'Orders Detail'!P$45</f>
        <v>0</v>
      </c>
      <c r="N63" s="31" t="str">
        <f>IF($F63=0,"N/A",M63/$F63)</f>
        <v>N/A</v>
      </c>
      <c r="O63" s="62">
        <f>O20</f>
        <v>9200</v>
      </c>
      <c r="P63" s="31" t="str">
        <f>IF($F63=0,"N/A",O63/$F63)</f>
        <v>N/A</v>
      </c>
      <c r="Q63" s="63"/>
    </row>
    <row r="64" spans="1:17">
      <c r="A64" s="3"/>
      <c r="B64" s="3"/>
      <c r="C64" s="4"/>
      <c r="D64" s="4"/>
      <c r="E64" s="4"/>
      <c r="F64" s="4"/>
      <c r="G64" s="4"/>
      <c r="I64" s="1"/>
      <c r="J64" s="1"/>
      <c r="K64" s="1"/>
      <c r="L64" s="1"/>
      <c r="M64" s="1"/>
      <c r="N64" s="1"/>
      <c r="O64" s="1"/>
      <c r="P64" s="1"/>
    </row>
    <row r="65" spans="1:17">
      <c r="A65" s="3" t="s">
        <v>8</v>
      </c>
      <c r="B65" s="3" t="s">
        <v>4</v>
      </c>
      <c r="C65" s="4">
        <v>3</v>
      </c>
      <c r="D65" s="29">
        <f>'Inventory on Hand'!C$20</f>
        <v>0</v>
      </c>
      <c r="E65" s="4"/>
      <c r="F65" s="4"/>
      <c r="G65" s="4"/>
      <c r="I65" s="1"/>
      <c r="J65" s="1"/>
      <c r="K65" s="1"/>
      <c r="L65" s="1"/>
      <c r="M65" s="1"/>
      <c r="N65" s="1"/>
      <c r="O65" s="1"/>
      <c r="P65" s="1"/>
    </row>
    <row r="66" spans="1:17">
      <c r="A66" s="3" t="s">
        <v>7</v>
      </c>
      <c r="B66" s="3" t="s">
        <v>3</v>
      </c>
      <c r="C66" s="4">
        <v>11</v>
      </c>
      <c r="D66" s="29">
        <f>'Inventory on Hand'!C$21</f>
        <v>0</v>
      </c>
      <c r="E66" s="4"/>
      <c r="F66" s="4"/>
      <c r="G66" s="4"/>
      <c r="I66" s="1"/>
      <c r="J66" s="1"/>
      <c r="K66" s="1"/>
      <c r="L66" s="1"/>
      <c r="M66" s="1"/>
      <c r="N66" s="1"/>
      <c r="O66" s="1"/>
      <c r="P66" s="1"/>
    </row>
    <row r="67" spans="1:17">
      <c r="A67" s="3" t="s">
        <v>7</v>
      </c>
      <c r="B67" s="3" t="s">
        <v>5</v>
      </c>
      <c r="C67" s="4">
        <v>4</v>
      </c>
      <c r="D67" s="29">
        <f>'Inventory on Hand'!C$22</f>
        <v>0</v>
      </c>
      <c r="E67" s="4"/>
      <c r="F67" s="4"/>
      <c r="G67" s="4"/>
      <c r="I67" s="1"/>
      <c r="J67" s="1"/>
      <c r="K67" s="1"/>
      <c r="L67" s="1"/>
      <c r="M67" s="1"/>
      <c r="N67" s="1"/>
      <c r="O67" s="1"/>
      <c r="P67" s="1"/>
    </row>
    <row r="68" spans="1:17">
      <c r="A68" s="3" t="s">
        <v>6</v>
      </c>
      <c r="B68" s="3" t="s">
        <v>9</v>
      </c>
      <c r="C68" s="4">
        <v>2</v>
      </c>
      <c r="D68" s="29">
        <f>'Inventory on Hand'!C$23</f>
        <v>0</v>
      </c>
      <c r="E68" s="4"/>
      <c r="F68" s="4"/>
      <c r="G68" s="4"/>
      <c r="I68" s="1"/>
      <c r="J68" s="1"/>
      <c r="K68" s="1"/>
      <c r="L68" s="1"/>
      <c r="M68" s="1"/>
      <c r="N68" s="1"/>
      <c r="O68" s="1"/>
      <c r="P68" s="1"/>
    </row>
    <row r="69" spans="1:17">
      <c r="A69" s="3" t="s">
        <v>29</v>
      </c>
      <c r="B69" s="3" t="s">
        <v>28</v>
      </c>
      <c r="C69" s="4">
        <v>1</v>
      </c>
      <c r="D69" s="29">
        <f>'Inventory on Hand'!C$24</f>
        <v>0</v>
      </c>
      <c r="E69" s="1"/>
      <c r="F69" s="4"/>
      <c r="G69" s="4"/>
      <c r="I69" s="1"/>
      <c r="J69" s="1"/>
      <c r="K69" s="1"/>
      <c r="L69" s="1"/>
      <c r="M69" s="1"/>
      <c r="N69" s="1"/>
      <c r="O69" s="1"/>
      <c r="P69" s="1"/>
    </row>
    <row r="70" spans="1:17">
      <c r="A70" s="3" t="s">
        <v>20</v>
      </c>
      <c r="B70" s="3" t="s">
        <v>21</v>
      </c>
      <c r="C70" s="4">
        <v>1</v>
      </c>
      <c r="D70" s="29">
        <f>'Inventory on Hand'!C$25</f>
        <v>0</v>
      </c>
      <c r="E70" s="4"/>
      <c r="F70" s="4"/>
      <c r="G70" s="4"/>
      <c r="I70" s="1"/>
      <c r="J70" s="1"/>
      <c r="K70" s="1"/>
      <c r="L70" s="1"/>
      <c r="M70" s="1"/>
      <c r="N70" s="1"/>
      <c r="O70" s="1"/>
      <c r="P70" s="1"/>
    </row>
    <row r="71" spans="1:17" ht="18.399999999999999" thickBot="1">
      <c r="A71" s="6" t="s">
        <v>30</v>
      </c>
      <c r="B71" s="6" t="s">
        <v>31</v>
      </c>
      <c r="C71" s="7">
        <v>3</v>
      </c>
      <c r="D71" s="30">
        <f>'Inventory on Hand'!C$26</f>
        <v>0</v>
      </c>
      <c r="E71" s="1"/>
      <c r="F71" s="4"/>
      <c r="G71" s="4"/>
      <c r="I71" s="1"/>
      <c r="J71" s="1"/>
      <c r="K71" s="1"/>
      <c r="L71" s="1"/>
      <c r="M71" s="1"/>
      <c r="N71" s="1"/>
      <c r="O71" s="1"/>
      <c r="P71" s="1"/>
    </row>
    <row r="72" spans="1:17" s="8" customFormat="1" ht="18.399999999999999" thickBot="1">
      <c r="A72" s="60" t="s">
        <v>51</v>
      </c>
      <c r="B72" s="60"/>
      <c r="C72" s="18"/>
      <c r="D72" s="59">
        <f>SUM(D65:D71)</f>
        <v>0</v>
      </c>
      <c r="E72" s="71">
        <f>(14*D49)+(28*E49)+(14*F49)</f>
        <v>112</v>
      </c>
      <c r="F72" s="73">
        <f>E72/7</f>
        <v>16</v>
      </c>
      <c r="G72" s="13">
        <f>IF(F72=0,"Not Used",D72/F72)</f>
        <v>0</v>
      </c>
      <c r="I72" s="62">
        <f>I29</f>
        <v>0</v>
      </c>
      <c r="J72" s="31">
        <f>IF($F72=0,"N/A",I72/$F72)</f>
        <v>0</v>
      </c>
      <c r="K72" s="58">
        <f>'Orders Detail'!O$45</f>
        <v>0</v>
      </c>
      <c r="L72" s="31">
        <f>IF($F72=0,"N/A",K72/$F72)</f>
        <v>0</v>
      </c>
      <c r="M72" s="58">
        <f>'Orders Detail'!P$45</f>
        <v>0</v>
      </c>
      <c r="N72" s="31">
        <f>IF($F72=0,"N/A",M72/$F72)</f>
        <v>0</v>
      </c>
      <c r="O72" s="62">
        <f>O29</f>
        <v>2000</v>
      </c>
      <c r="P72" s="31">
        <f>IF($F72=0,"N/A",O72/$F72)</f>
        <v>125</v>
      </c>
      <c r="Q72" s="63"/>
    </row>
    <row r="73" spans="1:17" ht="18.399999999999999" thickBot="1">
      <c r="A73" s="3"/>
      <c r="B73" s="3"/>
      <c r="C73" s="4"/>
      <c r="D73" s="4"/>
      <c r="E73" s="4"/>
      <c r="F73" s="4"/>
      <c r="G73" s="4"/>
      <c r="I73" s="1"/>
      <c r="J73" s="1"/>
      <c r="K73" s="1"/>
      <c r="L73" s="1"/>
      <c r="M73" s="1"/>
      <c r="N73" s="1"/>
      <c r="O73" s="1"/>
      <c r="P73" s="1"/>
    </row>
    <row r="74" spans="1:17" s="8" customFormat="1" ht="18.399999999999999" thickBot="1">
      <c r="A74" s="14" t="s">
        <v>36</v>
      </c>
      <c r="B74" s="14"/>
      <c r="C74" s="12"/>
      <c r="D74" s="61">
        <f>'Inventory on Hand'!C$18</f>
        <v>0</v>
      </c>
      <c r="E74" s="4"/>
      <c r="F74" s="12"/>
      <c r="G74" s="13"/>
      <c r="I74" s="62">
        <f>I31</f>
        <v>0</v>
      </c>
      <c r="J74" s="1"/>
      <c r="K74" s="62">
        <f>'Orders Detail'!O$13</f>
        <v>0</v>
      </c>
      <c r="L74" s="1"/>
      <c r="M74" s="62">
        <f>'Orders Detail'!P$13</f>
        <v>0</v>
      </c>
      <c r="N74" s="1"/>
      <c r="O74" s="62">
        <f>O31</f>
        <v>0</v>
      </c>
      <c r="P74" s="1"/>
      <c r="Q74" s="63" t="s">
        <v>86</v>
      </c>
    </row>
    <row r="75" spans="1:17" s="8" customFormat="1" ht="18.399999999999999" thickBot="1">
      <c r="A75" s="14"/>
      <c r="B75" s="14"/>
      <c r="C75" s="12"/>
      <c r="D75" s="61"/>
      <c r="E75" s="4"/>
      <c r="F75" s="12"/>
      <c r="G75" s="13"/>
      <c r="I75" s="118"/>
      <c r="J75" s="1"/>
      <c r="K75" s="118"/>
      <c r="L75" s="1"/>
      <c r="M75" s="118"/>
      <c r="N75" s="1"/>
      <c r="O75" s="118"/>
      <c r="P75" s="1"/>
      <c r="Q75" s="63"/>
    </row>
    <row r="76" spans="1:17" ht="18.399999999999999" thickBot="1">
      <c r="A76" s="14" t="s">
        <v>172</v>
      </c>
      <c r="B76" s="3"/>
      <c r="C76" s="4"/>
      <c r="D76" s="12">
        <f>D33</f>
        <v>0</v>
      </c>
      <c r="E76" s="15">
        <f>E33</f>
        <v>0</v>
      </c>
      <c r="F76" s="112">
        <f>E76/7</f>
        <v>0</v>
      </c>
      <c r="G76" s="13" t="str">
        <f>IF(F76=0,"Not Used",D76/F76)</f>
        <v>Not Used</v>
      </c>
      <c r="H76" s="8"/>
      <c r="I76" s="62">
        <f>I33</f>
        <v>0</v>
      </c>
      <c r="J76" s="31" t="str">
        <f>IF($F76=0,"N/A",I76/$F76)</f>
        <v>N/A</v>
      </c>
      <c r="K76" s="58">
        <f>'Orders Detail'!O$45</f>
        <v>0</v>
      </c>
      <c r="L76" s="31" t="str">
        <f>IF($F76=0,"N/A",K76/$F76)</f>
        <v>N/A</v>
      </c>
      <c r="M76" s="58">
        <f>'Orders Detail'!P$45</f>
        <v>0</v>
      </c>
      <c r="N76" s="31" t="str">
        <f>IF($F76=0,"N/A",M76/$F76)</f>
        <v>N/A</v>
      </c>
      <c r="O76" s="62">
        <f>O33</f>
        <v>0</v>
      </c>
      <c r="P76" s="31" t="str">
        <f>IF($F76=0,"N/A",O76/$F76)</f>
        <v>N/A</v>
      </c>
    </row>
    <row r="77" spans="1:17">
      <c r="A77" s="3"/>
      <c r="B77" s="3"/>
      <c r="C77" s="4"/>
      <c r="D77" s="4"/>
      <c r="E77" s="4"/>
      <c r="F77" s="4"/>
      <c r="G77" s="4"/>
      <c r="I77" s="1"/>
      <c r="J77" s="1"/>
      <c r="K77" s="1"/>
      <c r="L77" s="1"/>
      <c r="M77" s="1"/>
      <c r="N77" s="1"/>
      <c r="O77" s="1"/>
      <c r="P77" s="1"/>
    </row>
    <row r="78" spans="1:17">
      <c r="A78" s="3" t="s">
        <v>129</v>
      </c>
      <c r="B78" s="3" t="s">
        <v>10</v>
      </c>
      <c r="C78" s="4">
        <v>1</v>
      </c>
      <c r="D78" s="29">
        <f>'Inventory on Hand'!C$13</f>
        <v>0</v>
      </c>
      <c r="E78" s="4"/>
      <c r="F78" s="4"/>
      <c r="G78" s="4"/>
      <c r="I78" s="1"/>
      <c r="J78" s="1"/>
      <c r="K78" s="1"/>
      <c r="L78" s="1"/>
      <c r="M78" s="1"/>
      <c r="N78" s="1"/>
      <c r="O78" s="1"/>
      <c r="P78" s="1"/>
    </row>
    <row r="79" spans="1:17">
      <c r="A79" s="3" t="s">
        <v>130</v>
      </c>
      <c r="B79" s="27"/>
      <c r="C79" s="28"/>
      <c r="D79" s="29">
        <f>'Inventory on Hand'!C$14</f>
        <v>0</v>
      </c>
      <c r="E79" s="4"/>
      <c r="F79" s="4"/>
      <c r="G79" s="4"/>
      <c r="I79" s="1"/>
      <c r="J79" s="1"/>
      <c r="K79" s="1"/>
      <c r="L79" s="1"/>
      <c r="M79" s="1"/>
      <c r="N79" s="1"/>
      <c r="O79" s="1"/>
      <c r="P79" s="1"/>
    </row>
    <row r="80" spans="1:17">
      <c r="A80" s="3" t="s">
        <v>35</v>
      </c>
      <c r="B80" s="27"/>
      <c r="C80" s="28"/>
      <c r="D80" s="29">
        <f>'Inventory on Hand'!C$15</f>
        <v>0</v>
      </c>
      <c r="E80" s="4"/>
      <c r="F80" s="4"/>
      <c r="G80" s="4"/>
      <c r="I80" s="1"/>
      <c r="J80" s="1"/>
      <c r="K80" s="1"/>
      <c r="L80" s="1"/>
      <c r="M80" s="1"/>
      <c r="N80" s="1"/>
      <c r="O80" s="1"/>
      <c r="P80" s="1"/>
    </row>
    <row r="81" spans="1:17">
      <c r="A81" s="3" t="s">
        <v>34</v>
      </c>
      <c r="B81" s="27"/>
      <c r="C81" s="28"/>
      <c r="D81" s="29">
        <f>'Inventory on Hand'!C$16</f>
        <v>0</v>
      </c>
      <c r="E81" s="4"/>
      <c r="F81" s="4"/>
      <c r="G81" s="4"/>
      <c r="I81" s="1"/>
      <c r="J81" s="1"/>
      <c r="K81" s="1"/>
      <c r="L81" s="1"/>
      <c r="M81" s="1"/>
      <c r="N81" s="1"/>
      <c r="O81" s="1"/>
      <c r="P81" s="1"/>
    </row>
    <row r="82" spans="1:17" ht="18.399999999999999" thickBot="1">
      <c r="A82" s="6" t="s">
        <v>32</v>
      </c>
      <c r="B82" s="6" t="s">
        <v>33</v>
      </c>
      <c r="C82" s="7">
        <v>6</v>
      </c>
      <c r="D82" s="30">
        <f>'Inventory on Hand'!C$17</f>
        <v>0</v>
      </c>
      <c r="E82" s="3"/>
      <c r="F82" s="4"/>
      <c r="G82" s="4"/>
      <c r="I82" s="1"/>
      <c r="J82" s="1"/>
      <c r="K82" s="1"/>
      <c r="L82" s="1"/>
      <c r="M82" s="1"/>
      <c r="N82" s="1"/>
      <c r="O82" s="1"/>
      <c r="P82" s="1"/>
    </row>
    <row r="83" spans="1:17" s="8" customFormat="1" ht="18.399999999999999" thickBot="1">
      <c r="A83" s="60" t="s">
        <v>44</v>
      </c>
      <c r="B83" s="60"/>
      <c r="C83" s="18"/>
      <c r="D83" s="59">
        <f>SUM(D78:D82)</f>
        <v>0</v>
      </c>
      <c r="E83" s="15">
        <v>0</v>
      </c>
      <c r="F83" s="12">
        <f>E83/7</f>
        <v>0</v>
      </c>
      <c r="G83" s="13" t="str">
        <f>IF(F83=0,"Not Used",D83/F83)</f>
        <v>Not Used</v>
      </c>
      <c r="I83" s="62">
        <f>I40</f>
        <v>0</v>
      </c>
      <c r="J83" s="31" t="str">
        <f>IF($F83=0,"N/A",I83/$F83)</f>
        <v>N/A</v>
      </c>
      <c r="K83" s="58">
        <f>'Orders Detail'!O$45</f>
        <v>0</v>
      </c>
      <c r="L83" s="31" t="str">
        <f>IF($F83=0,"N/A",K83/$F83)</f>
        <v>N/A</v>
      </c>
      <c r="M83" s="58">
        <f>'Orders Detail'!P$45</f>
        <v>0</v>
      </c>
      <c r="N83" s="31" t="str">
        <f>IF($F83=0,"N/A",M83/$F83)</f>
        <v>N/A</v>
      </c>
      <c r="O83" s="62">
        <f>O40</f>
        <v>2200</v>
      </c>
      <c r="P83" s="31" t="str">
        <f>IF($F83=0,"N/A",O83/$F83)</f>
        <v>N/A</v>
      </c>
      <c r="Q83" s="63"/>
    </row>
    <row r="84" spans="1:17">
      <c r="A84" s="66" t="s">
        <v>92</v>
      </c>
      <c r="B84" s="67"/>
      <c r="C84" s="68"/>
      <c r="D84" s="69">
        <f>D57+D63+D72+D74+D83+D76</f>
        <v>0</v>
      </c>
      <c r="F84" s="69">
        <f>F57+F63+F72+F74+F83</f>
        <v>16</v>
      </c>
    </row>
    <row r="85" spans="1:17">
      <c r="A85" s="66" t="s">
        <v>93</v>
      </c>
      <c r="B85" s="67"/>
      <c r="C85" s="68"/>
      <c r="D85" s="69">
        <f>D84-'Inventory on Hand'!C$27</f>
        <v>0</v>
      </c>
    </row>
    <row r="87" spans="1:17">
      <c r="A87" s="8"/>
    </row>
    <row r="88" spans="1:17">
      <c r="A88" s="1" t="s">
        <v>37</v>
      </c>
    </row>
    <row r="89" spans="1:17">
      <c r="A89" s="65"/>
      <c r="E89" s="1"/>
      <c r="F89" s="1"/>
      <c r="G89" s="1"/>
    </row>
    <row r="90" spans="1:17">
      <c r="A90" s="102"/>
      <c r="E90" s="63" t="s">
        <v>100</v>
      </c>
      <c r="F90" s="63" t="s">
        <v>114</v>
      </c>
      <c r="G90" s="63" t="s">
        <v>112</v>
      </c>
    </row>
    <row r="91" spans="1:17">
      <c r="A91" s="10" t="s">
        <v>133</v>
      </c>
      <c r="D91" s="63" t="s">
        <v>99</v>
      </c>
      <c r="E91" s="63" t="s">
        <v>115</v>
      </c>
      <c r="F91" s="63" t="s">
        <v>115</v>
      </c>
      <c r="G91" s="63" t="s">
        <v>115</v>
      </c>
    </row>
    <row r="92" spans="1:17" ht="21.4" thickBot="1">
      <c r="A92" s="10" t="s">
        <v>113</v>
      </c>
      <c r="B92" s="10"/>
      <c r="C92" s="11"/>
      <c r="D92" s="70">
        <f>D49+1</f>
        <v>4</v>
      </c>
      <c r="E92" s="70">
        <f>E49+1</f>
        <v>2</v>
      </c>
      <c r="F92" s="70">
        <f t="shared" ref="F92" si="0">F49</f>
        <v>3</v>
      </c>
      <c r="G92" s="70">
        <f>G49-2</f>
        <v>2</v>
      </c>
      <c r="H92" s="72">
        <f>SUM(D92:G92)</f>
        <v>11</v>
      </c>
    </row>
    <row r="93" spans="1:17" ht="18.399999999999999" thickBot="1">
      <c r="A93" s="10"/>
      <c r="B93" s="10"/>
      <c r="C93" s="11"/>
      <c r="D93" s="120" t="s">
        <v>40</v>
      </c>
      <c r="E93" s="121"/>
      <c r="F93" s="121"/>
      <c r="G93" s="122"/>
      <c r="I93" s="123" t="s">
        <v>69</v>
      </c>
      <c r="J93" s="124"/>
      <c r="K93" s="124"/>
      <c r="L93" s="124"/>
      <c r="M93" s="124"/>
      <c r="N93" s="124"/>
      <c r="O93" s="124"/>
      <c r="P93" s="125"/>
    </row>
    <row r="94" spans="1:17">
      <c r="D94" s="19"/>
      <c r="E94" s="20"/>
      <c r="F94" s="21"/>
      <c r="G94" s="22"/>
      <c r="I94" s="23" t="s">
        <v>45</v>
      </c>
      <c r="J94" s="26"/>
      <c r="K94" s="23" t="s">
        <v>45</v>
      </c>
      <c r="L94" s="26"/>
      <c r="M94" s="23" t="s">
        <v>45</v>
      </c>
      <c r="N94" s="26"/>
      <c r="O94" s="23" t="s">
        <v>45</v>
      </c>
    </row>
    <row r="95" spans="1:17" s="2" customFormat="1">
      <c r="A95" s="12" t="s">
        <v>1</v>
      </c>
      <c r="B95" s="12" t="s">
        <v>13</v>
      </c>
      <c r="C95" s="12" t="s">
        <v>11</v>
      </c>
      <c r="D95" s="12" t="s">
        <v>42</v>
      </c>
      <c r="E95" s="12" t="s">
        <v>124</v>
      </c>
      <c r="F95" s="12" t="s">
        <v>43</v>
      </c>
      <c r="G95" s="12" t="s">
        <v>41</v>
      </c>
      <c r="I95" s="18" t="s">
        <v>46</v>
      </c>
      <c r="J95" s="12" t="s">
        <v>39</v>
      </c>
      <c r="K95" s="18" t="s">
        <v>47</v>
      </c>
      <c r="L95" s="12" t="s">
        <v>39</v>
      </c>
      <c r="M95" s="18" t="s">
        <v>48</v>
      </c>
      <c r="N95" s="12" t="s">
        <v>39</v>
      </c>
      <c r="O95" s="18" t="s">
        <v>49</v>
      </c>
      <c r="P95" s="25" t="s">
        <v>39</v>
      </c>
    </row>
    <row r="96" spans="1:17">
      <c r="A96" s="3" t="s">
        <v>12</v>
      </c>
      <c r="B96" s="3" t="s">
        <v>14</v>
      </c>
      <c r="C96" s="4">
        <v>1</v>
      </c>
      <c r="D96" s="29">
        <f>'Inventory on Hand'!C$5</f>
        <v>0</v>
      </c>
      <c r="E96" s="4"/>
      <c r="F96" s="4"/>
      <c r="G96" s="4"/>
      <c r="I96" s="1"/>
      <c r="J96" s="1"/>
      <c r="K96" s="1"/>
      <c r="L96" s="1"/>
      <c r="M96" s="1"/>
      <c r="N96" s="1"/>
      <c r="O96" s="1"/>
      <c r="P96" s="1"/>
    </row>
    <row r="97" spans="1:17">
      <c r="A97" s="3" t="s">
        <v>2</v>
      </c>
      <c r="B97" s="3" t="s">
        <v>16</v>
      </c>
      <c r="C97" s="4">
        <v>1</v>
      </c>
      <c r="D97" s="29">
        <f>'Inventory on Hand'!C$6</f>
        <v>0</v>
      </c>
      <c r="E97" s="4"/>
      <c r="F97" s="4"/>
      <c r="G97" s="4"/>
      <c r="I97" s="1"/>
      <c r="J97" s="1"/>
      <c r="K97" s="1"/>
      <c r="L97" s="1"/>
      <c r="M97" s="1"/>
      <c r="N97" s="1"/>
      <c r="O97" s="1"/>
      <c r="P97" s="1"/>
    </row>
    <row r="98" spans="1:17">
      <c r="A98" s="3" t="s">
        <v>98</v>
      </c>
      <c r="B98" s="27"/>
      <c r="C98" s="28"/>
      <c r="D98" s="29">
        <f>'Inventory on Hand'!C$7</f>
        <v>0</v>
      </c>
      <c r="E98" s="4"/>
      <c r="F98" s="4"/>
      <c r="G98" s="4"/>
      <c r="I98" s="1"/>
      <c r="J98" s="1"/>
      <c r="K98" s="1"/>
      <c r="L98" s="1"/>
      <c r="M98" s="1"/>
      <c r="N98" s="1"/>
      <c r="O98" s="1"/>
      <c r="P98" s="1"/>
    </row>
    <row r="99" spans="1:17" ht="18.399999999999999" thickBot="1">
      <c r="A99" s="6" t="s">
        <v>15</v>
      </c>
      <c r="B99" s="6" t="s">
        <v>17</v>
      </c>
      <c r="C99" s="7">
        <v>2</v>
      </c>
      <c r="D99" s="30">
        <f>'Inventory on Hand'!C$8</f>
        <v>0</v>
      </c>
      <c r="E99" s="4"/>
      <c r="F99" s="4"/>
      <c r="G99" s="4"/>
      <c r="I99" s="1"/>
      <c r="J99" s="1"/>
      <c r="K99" s="1"/>
      <c r="L99" s="1"/>
      <c r="M99" s="1"/>
      <c r="N99" s="1"/>
      <c r="O99" s="1"/>
      <c r="P99" s="1"/>
    </row>
    <row r="100" spans="1:17" s="8" customFormat="1" ht="18.399999999999999" thickBot="1">
      <c r="A100" s="60" t="s">
        <v>52</v>
      </c>
      <c r="B100" s="60"/>
      <c r="C100" s="18"/>
      <c r="D100" s="59">
        <f>SUM(D96:D99)</f>
        <v>0</v>
      </c>
      <c r="E100" s="12"/>
      <c r="F100" s="12"/>
      <c r="G100" s="12"/>
      <c r="I100" s="62">
        <f>I57</f>
        <v>0</v>
      </c>
      <c r="J100" s="1"/>
      <c r="K100" s="62">
        <f>'Orders Detail'!O$13</f>
        <v>0</v>
      </c>
      <c r="L100" s="1"/>
      <c r="M100" s="62">
        <f>'Orders Detail'!P$13</f>
        <v>0</v>
      </c>
      <c r="N100" s="1"/>
      <c r="O100" s="62">
        <f>O57</f>
        <v>400</v>
      </c>
      <c r="P100" s="1"/>
      <c r="Q100" s="63" t="s">
        <v>86</v>
      </c>
    </row>
    <row r="101" spans="1:17">
      <c r="A101" s="3"/>
      <c r="B101" s="3"/>
      <c r="C101" s="4"/>
      <c r="D101" s="4"/>
      <c r="E101" s="4"/>
      <c r="F101" s="4"/>
      <c r="G101" s="4"/>
      <c r="I101" s="1"/>
      <c r="J101" s="1"/>
      <c r="K101" s="1"/>
      <c r="L101" s="1"/>
      <c r="M101" s="1"/>
      <c r="N101" s="1"/>
      <c r="O101" s="1"/>
      <c r="P101" s="1"/>
    </row>
    <row r="102" spans="1:17">
      <c r="A102" s="3" t="s">
        <v>18</v>
      </c>
      <c r="B102" s="3" t="s">
        <v>19</v>
      </c>
      <c r="C102" s="4">
        <v>4</v>
      </c>
      <c r="D102" s="29">
        <f>'Inventory on Hand'!C$9</f>
        <v>0</v>
      </c>
      <c r="E102" s="4"/>
      <c r="F102" s="4"/>
      <c r="G102" s="4"/>
      <c r="I102" s="1"/>
      <c r="J102" s="1"/>
      <c r="K102" s="1"/>
      <c r="L102" s="1"/>
      <c r="M102" s="1"/>
      <c r="N102" s="1"/>
      <c r="O102" s="1"/>
      <c r="P102" s="1"/>
    </row>
    <row r="103" spans="1:17">
      <c r="A103" s="3" t="s">
        <v>23</v>
      </c>
      <c r="B103" s="3" t="s">
        <v>22</v>
      </c>
      <c r="C103" s="4">
        <v>1</v>
      </c>
      <c r="D103" s="29">
        <f>'Inventory on Hand'!C$10</f>
        <v>0</v>
      </c>
      <c r="E103" s="4"/>
      <c r="F103" s="4"/>
      <c r="G103" s="4"/>
      <c r="I103" s="1"/>
      <c r="J103" s="1"/>
      <c r="K103" s="1"/>
      <c r="L103" s="1"/>
      <c r="M103" s="1"/>
      <c r="N103" s="1"/>
      <c r="O103" s="1"/>
      <c r="P103" s="1"/>
    </row>
    <row r="104" spans="1:17">
      <c r="A104" s="3" t="s">
        <v>24</v>
      </c>
      <c r="B104" s="3" t="s">
        <v>22</v>
      </c>
      <c r="C104" s="4">
        <v>1</v>
      </c>
      <c r="D104" s="29">
        <f>'Inventory on Hand'!C$11</f>
        <v>0</v>
      </c>
      <c r="E104" s="4"/>
      <c r="F104" s="4"/>
      <c r="G104" s="4"/>
      <c r="I104" s="1"/>
      <c r="J104" s="1"/>
      <c r="K104" s="1"/>
      <c r="L104" s="1"/>
      <c r="M104" s="1"/>
      <c r="N104" s="1"/>
      <c r="O104" s="1"/>
      <c r="P104" s="1"/>
    </row>
    <row r="105" spans="1:17" ht="18.399999999999999" thickBot="1">
      <c r="A105" s="6" t="s">
        <v>25</v>
      </c>
      <c r="B105" s="6" t="s">
        <v>26</v>
      </c>
      <c r="C105" s="7">
        <v>22</v>
      </c>
      <c r="D105" s="30">
        <f>'Inventory on Hand'!C$12</f>
        <v>0</v>
      </c>
      <c r="E105" s="4"/>
      <c r="F105" s="4"/>
      <c r="G105" s="4"/>
      <c r="I105" s="1"/>
      <c r="J105" s="1"/>
      <c r="K105" s="1"/>
      <c r="L105" s="1"/>
      <c r="M105" s="1"/>
      <c r="N105" s="1"/>
      <c r="O105" s="1"/>
      <c r="P105" s="1"/>
    </row>
    <row r="106" spans="1:17" s="8" customFormat="1" ht="18.399999999999999" thickBot="1">
      <c r="A106" s="60" t="s">
        <v>50</v>
      </c>
      <c r="B106" s="60"/>
      <c r="C106" s="18"/>
      <c r="D106" s="59">
        <f>SUM(D102:D105)</f>
        <v>0</v>
      </c>
      <c r="E106" s="15">
        <v>0</v>
      </c>
      <c r="F106" s="12">
        <f>E106/7</f>
        <v>0</v>
      </c>
      <c r="G106" s="13" t="str">
        <f>IF(F106=0,"Not Used",D106/F106)</f>
        <v>Not Used</v>
      </c>
      <c r="I106" s="62">
        <f>I63</f>
        <v>0</v>
      </c>
      <c r="J106" s="31" t="str">
        <f>IF($F106=0,"N/A",I106/$F106)</f>
        <v>N/A</v>
      </c>
      <c r="K106" s="58">
        <f>'Orders Detail'!O$45</f>
        <v>0</v>
      </c>
      <c r="L106" s="31" t="str">
        <f>IF($F106=0,"N/A",K106/$F106)</f>
        <v>N/A</v>
      </c>
      <c r="M106" s="58">
        <f>'Orders Detail'!P$45</f>
        <v>0</v>
      </c>
      <c r="N106" s="31" t="str">
        <f>IF($F106=0,"N/A",M106/$F106)</f>
        <v>N/A</v>
      </c>
      <c r="O106" s="62">
        <f>O63</f>
        <v>9200</v>
      </c>
      <c r="P106" s="31" t="str">
        <f>IF($F106=0,"N/A",O106/$F106)</f>
        <v>N/A</v>
      </c>
      <c r="Q106" s="63"/>
    </row>
    <row r="107" spans="1:17">
      <c r="A107" s="3"/>
      <c r="B107" s="3"/>
      <c r="C107" s="4"/>
      <c r="D107" s="4"/>
      <c r="E107" s="4"/>
      <c r="F107" s="4"/>
      <c r="G107" s="4"/>
      <c r="I107" s="1"/>
      <c r="J107" s="1"/>
      <c r="K107" s="1"/>
      <c r="L107" s="1"/>
      <c r="M107" s="1"/>
      <c r="N107" s="1"/>
      <c r="O107" s="1"/>
      <c r="P107" s="1"/>
    </row>
    <row r="108" spans="1:17">
      <c r="A108" s="3" t="s">
        <v>8</v>
      </c>
      <c r="B108" s="3" t="s">
        <v>4</v>
      </c>
      <c r="C108" s="4">
        <v>3</v>
      </c>
      <c r="D108" s="29">
        <f>'Inventory on Hand'!C$20</f>
        <v>0</v>
      </c>
      <c r="E108" s="4"/>
      <c r="F108" s="4"/>
      <c r="G108" s="4"/>
      <c r="I108" s="1"/>
      <c r="J108" s="1"/>
      <c r="K108" s="1"/>
      <c r="L108" s="1"/>
      <c r="M108" s="1"/>
      <c r="N108" s="1"/>
      <c r="O108" s="1"/>
      <c r="P108" s="1"/>
    </row>
    <row r="109" spans="1:17">
      <c r="A109" s="3" t="s">
        <v>7</v>
      </c>
      <c r="B109" s="3" t="s">
        <v>3</v>
      </c>
      <c r="C109" s="4">
        <v>11</v>
      </c>
      <c r="D109" s="29">
        <f>'Inventory on Hand'!C$21</f>
        <v>0</v>
      </c>
      <c r="E109" s="4"/>
      <c r="F109" s="4"/>
      <c r="G109" s="4"/>
      <c r="I109" s="1"/>
      <c r="J109" s="1"/>
      <c r="K109" s="1"/>
      <c r="L109" s="1"/>
      <c r="M109" s="1"/>
      <c r="N109" s="1"/>
      <c r="O109" s="1"/>
      <c r="P109" s="1"/>
    </row>
    <row r="110" spans="1:17">
      <c r="A110" s="3" t="s">
        <v>7</v>
      </c>
      <c r="B110" s="3" t="s">
        <v>5</v>
      </c>
      <c r="C110" s="4">
        <v>4</v>
      </c>
      <c r="D110" s="29">
        <f>'Inventory on Hand'!C$22</f>
        <v>0</v>
      </c>
      <c r="E110" s="4"/>
      <c r="F110" s="4"/>
      <c r="G110" s="4"/>
      <c r="I110" s="1"/>
      <c r="J110" s="1"/>
      <c r="K110" s="1"/>
      <c r="L110" s="1"/>
      <c r="M110" s="1"/>
      <c r="N110" s="1"/>
      <c r="O110" s="1"/>
      <c r="P110" s="1"/>
    </row>
    <row r="111" spans="1:17">
      <c r="A111" s="3" t="s">
        <v>6</v>
      </c>
      <c r="B111" s="3" t="s">
        <v>9</v>
      </c>
      <c r="C111" s="4">
        <v>2</v>
      </c>
      <c r="D111" s="29">
        <f>'Inventory on Hand'!C$23</f>
        <v>0</v>
      </c>
      <c r="E111" s="4"/>
      <c r="F111" s="4"/>
      <c r="G111" s="4"/>
      <c r="I111" s="1"/>
      <c r="J111" s="1"/>
      <c r="K111" s="1"/>
      <c r="L111" s="1"/>
      <c r="M111" s="1"/>
      <c r="N111" s="1"/>
      <c r="O111" s="1"/>
      <c r="P111" s="1"/>
    </row>
    <row r="112" spans="1:17">
      <c r="A112" s="3" t="s">
        <v>29</v>
      </c>
      <c r="B112" s="3" t="s">
        <v>28</v>
      </c>
      <c r="C112" s="4">
        <v>1</v>
      </c>
      <c r="D112" s="29">
        <f>'Inventory on Hand'!C$24</f>
        <v>0</v>
      </c>
      <c r="E112" s="1"/>
      <c r="F112" s="4"/>
      <c r="G112" s="4"/>
      <c r="I112" s="1"/>
      <c r="J112" s="1"/>
      <c r="K112" s="1"/>
      <c r="L112" s="1"/>
      <c r="M112" s="1"/>
      <c r="N112" s="1"/>
      <c r="O112" s="1"/>
      <c r="P112" s="1"/>
    </row>
    <row r="113" spans="1:17">
      <c r="A113" s="3" t="s">
        <v>20</v>
      </c>
      <c r="B113" s="3" t="s">
        <v>21</v>
      </c>
      <c r="C113" s="4">
        <v>1</v>
      </c>
      <c r="D113" s="29">
        <f>'Inventory on Hand'!C$25</f>
        <v>0</v>
      </c>
      <c r="E113" s="4"/>
      <c r="F113" s="4"/>
      <c r="G113" s="4"/>
      <c r="I113" s="1"/>
      <c r="J113" s="1"/>
      <c r="K113" s="1"/>
      <c r="L113" s="1"/>
      <c r="M113" s="1"/>
      <c r="N113" s="1"/>
      <c r="O113" s="1"/>
      <c r="P113" s="1"/>
    </row>
    <row r="114" spans="1:17" ht="18.399999999999999" thickBot="1">
      <c r="A114" s="6" t="s">
        <v>30</v>
      </c>
      <c r="B114" s="6" t="s">
        <v>31</v>
      </c>
      <c r="C114" s="7">
        <v>3</v>
      </c>
      <c r="D114" s="30">
        <f>'Inventory on Hand'!C$26</f>
        <v>0</v>
      </c>
      <c r="E114" s="1"/>
      <c r="F114" s="4"/>
      <c r="G114" s="4"/>
      <c r="I114" s="1"/>
      <c r="J114" s="1"/>
      <c r="K114" s="1"/>
      <c r="L114" s="1"/>
      <c r="M114" s="1"/>
      <c r="N114" s="1"/>
      <c r="O114" s="1"/>
      <c r="P114" s="1"/>
    </row>
    <row r="115" spans="1:17" s="8" customFormat="1" ht="18.399999999999999" thickBot="1">
      <c r="A115" s="60" t="s">
        <v>51</v>
      </c>
      <c r="B115" s="60"/>
      <c r="C115" s="18"/>
      <c r="D115" s="59">
        <f>SUM(D108:D114)</f>
        <v>0</v>
      </c>
      <c r="E115" s="71">
        <f>(14*D92)+(28*E92)+(14*F92)</f>
        <v>154</v>
      </c>
      <c r="F115" s="73">
        <f>E115/7</f>
        <v>22</v>
      </c>
      <c r="G115" s="13">
        <f>IF(F115=0,"Not Used",D115/F115)</f>
        <v>0</v>
      </c>
      <c r="I115" s="62">
        <f>I72</f>
        <v>0</v>
      </c>
      <c r="J115" s="31">
        <f>IF($F115=0,"N/A",I115/$F115)</f>
        <v>0</v>
      </c>
      <c r="K115" s="58">
        <f>'Orders Detail'!O$45</f>
        <v>0</v>
      </c>
      <c r="L115" s="31">
        <f>IF($F115=0,"N/A",K115/$F115)</f>
        <v>0</v>
      </c>
      <c r="M115" s="58">
        <f>'Orders Detail'!P$45</f>
        <v>0</v>
      </c>
      <c r="N115" s="31">
        <f>IF($F115=0,"N/A",M115/$F115)</f>
        <v>0</v>
      </c>
      <c r="O115" s="62">
        <f>O72</f>
        <v>2000</v>
      </c>
      <c r="P115" s="31">
        <f>IF($F115=0,"N/A",O115/$F115)</f>
        <v>90.909090909090907</v>
      </c>
      <c r="Q115" s="63"/>
    </row>
    <row r="116" spans="1:17" ht="18.399999999999999" thickBot="1">
      <c r="A116" s="3"/>
      <c r="B116" s="3"/>
      <c r="C116" s="4"/>
      <c r="D116" s="4"/>
      <c r="E116" s="4"/>
      <c r="F116" s="4"/>
      <c r="G116" s="4"/>
      <c r="I116" s="1"/>
      <c r="J116" s="1"/>
      <c r="K116" s="1"/>
      <c r="L116" s="1"/>
      <c r="M116" s="1"/>
      <c r="N116" s="1"/>
      <c r="O116" s="1"/>
      <c r="P116" s="1"/>
    </row>
    <row r="117" spans="1:17" s="8" customFormat="1" ht="18.399999999999999" thickBot="1">
      <c r="A117" s="14" t="s">
        <v>36</v>
      </c>
      <c r="B117" s="14"/>
      <c r="C117" s="12"/>
      <c r="D117" s="61">
        <f>'Inventory on Hand'!C$18</f>
        <v>0</v>
      </c>
      <c r="E117" s="4"/>
      <c r="F117" s="12"/>
      <c r="G117" s="13"/>
      <c r="I117" s="62">
        <f>I74</f>
        <v>0</v>
      </c>
      <c r="J117" s="1"/>
      <c r="K117" s="62">
        <f>'Orders Detail'!O$13</f>
        <v>0</v>
      </c>
      <c r="L117" s="1"/>
      <c r="M117" s="62">
        <f>'Orders Detail'!P$13</f>
        <v>0</v>
      </c>
      <c r="N117" s="1"/>
      <c r="O117" s="62">
        <f>O74</f>
        <v>0</v>
      </c>
      <c r="P117" s="1"/>
      <c r="Q117" s="63" t="s">
        <v>86</v>
      </c>
    </row>
    <row r="118" spans="1:17" s="8" customFormat="1" ht="18.399999999999999" thickBot="1">
      <c r="A118" s="14"/>
      <c r="B118" s="14"/>
      <c r="C118" s="12"/>
      <c r="D118" s="61"/>
      <c r="E118" s="4"/>
      <c r="F118" s="12"/>
      <c r="G118" s="13"/>
      <c r="I118" s="118"/>
      <c r="J118" s="1"/>
      <c r="K118" s="118"/>
      <c r="L118" s="1"/>
      <c r="M118" s="118"/>
      <c r="N118" s="1"/>
      <c r="O118" s="118"/>
      <c r="P118" s="1"/>
      <c r="Q118" s="63"/>
    </row>
    <row r="119" spans="1:17" ht="18.399999999999999" thickBot="1">
      <c r="A119" s="14" t="s">
        <v>172</v>
      </c>
      <c r="B119" s="3"/>
      <c r="C119" s="4"/>
      <c r="D119" s="12">
        <f>D76</f>
        <v>0</v>
      </c>
      <c r="E119" s="15">
        <f>E76</f>
        <v>0</v>
      </c>
      <c r="F119" s="112">
        <f>E119/7</f>
        <v>0</v>
      </c>
      <c r="G119" s="13" t="str">
        <f>IF(F119=0,"Not Used",D119/F119)</f>
        <v>Not Used</v>
      </c>
      <c r="H119" s="8"/>
      <c r="I119" s="62">
        <f>I76</f>
        <v>0</v>
      </c>
      <c r="J119" s="31" t="str">
        <f>IF($F119=0,"N/A",I119/$F119)</f>
        <v>N/A</v>
      </c>
      <c r="K119" s="58">
        <f>'Orders Detail'!O$45</f>
        <v>0</v>
      </c>
      <c r="L119" s="31" t="str">
        <f>IF($F119=0,"N/A",K119/$F119)</f>
        <v>N/A</v>
      </c>
      <c r="M119" s="58">
        <f>'Orders Detail'!P$45</f>
        <v>0</v>
      </c>
      <c r="N119" s="31" t="str">
        <f>IF($F119=0,"N/A",M119/$F119)</f>
        <v>N/A</v>
      </c>
      <c r="O119" s="62">
        <f>O76</f>
        <v>0</v>
      </c>
      <c r="P119" s="31" t="str">
        <f>IF($F119=0,"N/A",O119/$F119)</f>
        <v>N/A</v>
      </c>
    </row>
    <row r="120" spans="1:17">
      <c r="A120" s="3"/>
      <c r="B120" s="3"/>
      <c r="C120" s="4"/>
      <c r="D120" s="4"/>
      <c r="E120" s="4"/>
      <c r="F120" s="4"/>
      <c r="G120" s="4"/>
      <c r="I120" s="1"/>
      <c r="J120" s="1"/>
      <c r="K120" s="1"/>
      <c r="L120" s="1"/>
      <c r="M120" s="1"/>
      <c r="N120" s="1"/>
      <c r="O120" s="1"/>
      <c r="P120" s="1"/>
    </row>
    <row r="121" spans="1:17">
      <c r="A121" s="3" t="s">
        <v>129</v>
      </c>
      <c r="B121" s="3" t="s">
        <v>10</v>
      </c>
      <c r="C121" s="4">
        <v>1</v>
      </c>
      <c r="D121" s="29">
        <f>'Inventory on Hand'!C$13</f>
        <v>0</v>
      </c>
      <c r="E121" s="4"/>
      <c r="F121" s="4"/>
      <c r="G121" s="4"/>
      <c r="I121" s="1"/>
      <c r="J121" s="1"/>
      <c r="K121" s="1"/>
      <c r="L121" s="1"/>
      <c r="M121" s="1"/>
      <c r="N121" s="1"/>
      <c r="O121" s="1"/>
      <c r="P121" s="1"/>
    </row>
    <row r="122" spans="1:17">
      <c r="A122" s="3" t="s">
        <v>130</v>
      </c>
      <c r="B122" s="27"/>
      <c r="C122" s="28"/>
      <c r="D122" s="29">
        <f>'Inventory on Hand'!C$14</f>
        <v>0</v>
      </c>
      <c r="E122" s="4"/>
      <c r="F122" s="4"/>
      <c r="G122" s="4"/>
      <c r="I122" s="1"/>
      <c r="J122" s="1"/>
      <c r="K122" s="1"/>
      <c r="L122" s="1"/>
      <c r="M122" s="1"/>
      <c r="N122" s="1"/>
      <c r="O122" s="1"/>
      <c r="P122" s="1"/>
    </row>
    <row r="123" spans="1:17">
      <c r="A123" s="3" t="s">
        <v>35</v>
      </c>
      <c r="B123" s="27"/>
      <c r="C123" s="28"/>
      <c r="D123" s="29">
        <f>'Inventory on Hand'!C$15</f>
        <v>0</v>
      </c>
      <c r="E123" s="4"/>
      <c r="F123" s="4"/>
      <c r="G123" s="4"/>
      <c r="I123" s="1"/>
      <c r="J123" s="1"/>
      <c r="K123" s="1"/>
      <c r="L123" s="1"/>
      <c r="M123" s="1"/>
      <c r="N123" s="1"/>
      <c r="O123" s="1"/>
      <c r="P123" s="1"/>
    </row>
    <row r="124" spans="1:17">
      <c r="A124" s="3" t="s">
        <v>34</v>
      </c>
      <c r="B124" s="27"/>
      <c r="C124" s="28"/>
      <c r="D124" s="29">
        <f>'Inventory on Hand'!C$16</f>
        <v>0</v>
      </c>
      <c r="E124" s="4"/>
      <c r="F124" s="4"/>
      <c r="G124" s="4"/>
      <c r="I124" s="1"/>
      <c r="J124" s="1"/>
      <c r="K124" s="1"/>
      <c r="L124" s="1"/>
      <c r="M124" s="1"/>
      <c r="N124" s="1"/>
      <c r="O124" s="1"/>
      <c r="P124" s="1"/>
    </row>
    <row r="125" spans="1:17" ht="18.399999999999999" thickBot="1">
      <c r="A125" s="6" t="s">
        <v>32</v>
      </c>
      <c r="B125" s="6" t="s">
        <v>33</v>
      </c>
      <c r="C125" s="7">
        <v>6</v>
      </c>
      <c r="D125" s="30">
        <f>'Inventory on Hand'!C$17</f>
        <v>0</v>
      </c>
      <c r="E125" s="3"/>
      <c r="F125" s="4"/>
      <c r="G125" s="4"/>
      <c r="I125" s="1"/>
      <c r="J125" s="1"/>
      <c r="K125" s="1"/>
      <c r="L125" s="1"/>
      <c r="M125" s="1"/>
      <c r="N125" s="1"/>
      <c r="O125" s="1"/>
      <c r="P125" s="1"/>
    </row>
    <row r="126" spans="1:17" s="8" customFormat="1" ht="18.399999999999999" thickBot="1">
      <c r="A126" s="60" t="s">
        <v>44</v>
      </c>
      <c r="B126" s="60"/>
      <c r="C126" s="18"/>
      <c r="D126" s="59">
        <f>SUM(D121:D125)</f>
        <v>0</v>
      </c>
      <c r="E126" s="15">
        <v>0</v>
      </c>
      <c r="F126" s="12">
        <f>E126/7</f>
        <v>0</v>
      </c>
      <c r="G126" s="13" t="str">
        <f>IF(F126=0,"Not Used",D126/F126)</f>
        <v>Not Used</v>
      </c>
      <c r="I126" s="62">
        <f>I83</f>
        <v>0</v>
      </c>
      <c r="J126" s="31" t="str">
        <f>IF($F126=0,"N/A",I126/$F126)</f>
        <v>N/A</v>
      </c>
      <c r="K126" s="58">
        <f>'Orders Detail'!O$45</f>
        <v>0</v>
      </c>
      <c r="L126" s="31" t="str">
        <f>IF($F126=0,"N/A",K126/$F126)</f>
        <v>N/A</v>
      </c>
      <c r="M126" s="58">
        <f>'Orders Detail'!P$45</f>
        <v>0</v>
      </c>
      <c r="N126" s="31" t="str">
        <f>IF($F126=0,"N/A",M126/$F126)</f>
        <v>N/A</v>
      </c>
      <c r="O126" s="62">
        <f>O83</f>
        <v>2200</v>
      </c>
      <c r="P126" s="31" t="str">
        <f>IF($F126=0,"N/A",O126/$F126)</f>
        <v>N/A</v>
      </c>
      <c r="Q126" s="63"/>
    </row>
    <row r="127" spans="1:17">
      <c r="A127" s="66" t="s">
        <v>92</v>
      </c>
      <c r="B127" s="67"/>
      <c r="C127" s="68"/>
      <c r="D127" s="69">
        <f>D100+D106+D115+D117+D126+D119</f>
        <v>0</v>
      </c>
      <c r="F127" s="69">
        <f>F100+F106+F115+F117+F126</f>
        <v>22</v>
      </c>
    </row>
    <row r="128" spans="1:17">
      <c r="A128" s="66" t="s">
        <v>93</v>
      </c>
      <c r="B128" s="67"/>
      <c r="C128" s="68"/>
      <c r="D128" s="69">
        <f>D127-'Inventory on Hand'!C$27</f>
        <v>0</v>
      </c>
    </row>
  </sheetData>
  <mergeCells count="6">
    <mergeCell ref="D7:G7"/>
    <mergeCell ref="I7:P7"/>
    <mergeCell ref="D50:G50"/>
    <mergeCell ref="I50:P50"/>
    <mergeCell ref="D93:G93"/>
    <mergeCell ref="I93:P93"/>
  </mergeCells>
  <pageMargins left="0" right="0" top="0.75" bottom="0.75" header="0.3" footer="0.3"/>
  <pageSetup scale="63" fitToHeight="3" orientation="landscape" r:id="rId1"/>
  <ignoredErrors>
    <ignoredError sqref="D6 E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35"/>
  <sheetViews>
    <sheetView zoomScaleNormal="100" workbookViewId="0">
      <selection activeCell="C5" sqref="C5:C25"/>
    </sheetView>
  </sheetViews>
  <sheetFormatPr defaultColWidth="9.06640625" defaultRowHeight="18"/>
  <cols>
    <col min="1" max="1" width="4" style="1" customWidth="1"/>
    <col min="2" max="2" width="24.796875" style="1" bestFit="1" customWidth="1"/>
    <col min="3" max="3" width="13.33203125" style="1" bestFit="1" customWidth="1"/>
    <col min="4" max="4" width="9.06640625" style="1"/>
    <col min="5" max="5" width="19.796875" style="1" customWidth="1"/>
    <col min="6" max="6" width="9.06640625" style="1"/>
    <col min="7" max="7" width="15.59765625" style="1" bestFit="1" customWidth="1"/>
    <col min="8" max="8" width="21.73046875" style="1" customWidth="1"/>
    <col min="9" max="9" width="14.59765625" style="1" bestFit="1" customWidth="1"/>
    <col min="10" max="10" width="11" style="1" bestFit="1" customWidth="1"/>
    <col min="11" max="11" width="35.06640625" style="1" customWidth="1"/>
    <col min="12" max="16384" width="9.06640625" style="1"/>
  </cols>
  <sheetData>
    <row r="1" spans="2:11" ht="18.399999999999999" thickBot="1"/>
    <row r="2" spans="2:11">
      <c r="B2" s="94" t="s">
        <v>128</v>
      </c>
      <c r="C2" s="78"/>
      <c r="F2" s="76" t="s">
        <v>113</v>
      </c>
      <c r="G2" s="77"/>
      <c r="H2" s="77"/>
      <c r="I2" s="77"/>
      <c r="J2" s="77"/>
      <c r="K2" s="78"/>
    </row>
    <row r="3" spans="2:11">
      <c r="B3" s="95" t="s">
        <v>68</v>
      </c>
      <c r="C3" s="96" t="s">
        <v>177</v>
      </c>
      <c r="F3" s="79"/>
      <c r="G3" s="24" t="s">
        <v>111</v>
      </c>
      <c r="H3" s="24" t="s">
        <v>125</v>
      </c>
      <c r="I3" s="24" t="s">
        <v>126</v>
      </c>
      <c r="J3" s="24" t="s">
        <v>127</v>
      </c>
      <c r="K3" s="80"/>
    </row>
    <row r="4" spans="2:11" s="2" customFormat="1" ht="48.75" customHeight="1" thickBot="1">
      <c r="B4" s="97" t="s">
        <v>27</v>
      </c>
      <c r="C4" s="98" t="s">
        <v>67</v>
      </c>
      <c r="F4" s="81"/>
      <c r="G4" s="24" t="s">
        <v>131</v>
      </c>
      <c r="H4" s="24" t="s">
        <v>116</v>
      </c>
      <c r="I4" s="24" t="s">
        <v>131</v>
      </c>
      <c r="J4" s="26"/>
      <c r="K4" s="82"/>
    </row>
    <row r="5" spans="2:11" ht="18.399999999999999" thickBot="1">
      <c r="B5" s="99" t="s">
        <v>12</v>
      </c>
      <c r="C5" s="108"/>
      <c r="F5" s="83" t="s">
        <v>101</v>
      </c>
      <c r="G5" s="75"/>
      <c r="H5" s="75"/>
      <c r="I5" s="75">
        <v>1</v>
      </c>
      <c r="J5" s="74"/>
      <c r="K5" s="80"/>
    </row>
    <row r="6" spans="2:11" ht="18.399999999999999" thickBot="1">
      <c r="B6" s="99" t="s">
        <v>2</v>
      </c>
      <c r="C6" s="108"/>
      <c r="F6" s="83" t="s">
        <v>102</v>
      </c>
      <c r="G6" s="75">
        <v>1</v>
      </c>
      <c r="H6" s="75"/>
      <c r="I6" s="75"/>
      <c r="J6" s="74"/>
      <c r="K6" s="80"/>
    </row>
    <row r="7" spans="2:11" ht="18.399999999999999" thickBot="1">
      <c r="B7" s="99" t="s">
        <v>98</v>
      </c>
      <c r="C7" s="108"/>
      <c r="F7" s="83" t="s">
        <v>103</v>
      </c>
      <c r="G7" s="75"/>
      <c r="H7" s="75"/>
      <c r="I7" s="75"/>
      <c r="J7" s="74">
        <v>1</v>
      </c>
      <c r="K7" s="80"/>
    </row>
    <row r="8" spans="2:11" ht="18.399999999999999" thickBot="1">
      <c r="B8" s="99" t="s">
        <v>15</v>
      </c>
      <c r="C8" s="108"/>
      <c r="F8" s="83" t="s">
        <v>104</v>
      </c>
      <c r="G8" s="75"/>
      <c r="H8" s="75">
        <v>1</v>
      </c>
      <c r="I8" s="75"/>
      <c r="J8" s="74"/>
      <c r="K8" s="80"/>
    </row>
    <row r="9" spans="2:11" ht="18.399999999999999" thickBot="1">
      <c r="B9" s="99" t="s">
        <v>18</v>
      </c>
      <c r="C9" s="108"/>
      <c r="F9" s="83" t="s">
        <v>166</v>
      </c>
      <c r="G9" s="75"/>
      <c r="H9" s="75"/>
      <c r="I9" s="75">
        <v>1</v>
      </c>
      <c r="J9" s="74"/>
      <c r="K9" s="80"/>
    </row>
    <row r="10" spans="2:11" ht="18.399999999999999" thickBot="1">
      <c r="B10" s="99" t="s">
        <v>23</v>
      </c>
      <c r="C10" s="108"/>
      <c r="F10" s="83" t="s">
        <v>105</v>
      </c>
      <c r="G10" s="75">
        <v>1</v>
      </c>
      <c r="H10" s="75"/>
      <c r="I10" s="75"/>
      <c r="J10" s="74"/>
      <c r="K10" s="80"/>
    </row>
    <row r="11" spans="2:11" ht="18.399999999999999" thickBot="1">
      <c r="B11" s="99" t="s">
        <v>24</v>
      </c>
      <c r="C11" s="108"/>
      <c r="F11" s="83" t="s">
        <v>106</v>
      </c>
      <c r="G11" s="75"/>
      <c r="H11" s="75"/>
      <c r="I11" s="75">
        <v>1</v>
      </c>
      <c r="J11" s="74"/>
      <c r="K11" s="80"/>
    </row>
    <row r="12" spans="2:11" ht="18.399999999999999" thickBot="1">
      <c r="B12" s="99" t="s">
        <v>25</v>
      </c>
      <c r="C12" s="108"/>
      <c r="F12" s="83" t="s">
        <v>107</v>
      </c>
      <c r="G12" s="75"/>
      <c r="H12" s="75"/>
      <c r="I12" s="75"/>
      <c r="J12" s="74">
        <v>1</v>
      </c>
      <c r="K12" s="80"/>
    </row>
    <row r="13" spans="2:11" ht="18.399999999999999" thickBot="1">
      <c r="B13" s="99" t="s">
        <v>129</v>
      </c>
      <c r="C13" s="108"/>
      <c r="F13" s="83" t="s">
        <v>108</v>
      </c>
      <c r="G13" s="75"/>
      <c r="H13" s="75"/>
      <c r="I13" s="75"/>
      <c r="J13" s="74">
        <v>1</v>
      </c>
      <c r="K13" s="80"/>
    </row>
    <row r="14" spans="2:11" ht="18.399999999999999" thickBot="1">
      <c r="B14" s="99" t="s">
        <v>130</v>
      </c>
      <c r="C14" s="108"/>
      <c r="F14" s="83" t="s">
        <v>109</v>
      </c>
      <c r="G14" s="75"/>
      <c r="H14" s="75"/>
      <c r="I14" s="75"/>
      <c r="J14" s="74">
        <v>1</v>
      </c>
      <c r="K14" s="80"/>
    </row>
    <row r="15" spans="2:11" ht="18.399999999999999" thickBot="1">
      <c r="B15" s="99" t="s">
        <v>35</v>
      </c>
      <c r="C15" s="108"/>
      <c r="F15" s="83" t="s">
        <v>110</v>
      </c>
      <c r="G15" s="75"/>
      <c r="H15" s="75"/>
      <c r="I15" s="75"/>
      <c r="J15" s="74">
        <v>1</v>
      </c>
      <c r="K15" s="80"/>
    </row>
    <row r="16" spans="2:11">
      <c r="B16" s="99" t="s">
        <v>34</v>
      </c>
      <c r="C16" s="108"/>
      <c r="F16" s="79"/>
      <c r="G16" s="84">
        <f>SUM(G5:G15)</f>
        <v>2</v>
      </c>
      <c r="H16" s="84">
        <f t="shared" ref="H16:J16" si="0">SUM(H5:H15)</f>
        <v>1</v>
      </c>
      <c r="I16" s="84">
        <f t="shared" si="0"/>
        <v>3</v>
      </c>
      <c r="J16" s="84">
        <f t="shared" si="0"/>
        <v>5</v>
      </c>
      <c r="K16" s="85">
        <f>SUM(G16:J16)</f>
        <v>11</v>
      </c>
    </row>
    <row r="17" spans="2:11">
      <c r="B17" s="99" t="s">
        <v>32</v>
      </c>
      <c r="C17" s="108"/>
      <c r="F17" s="79"/>
      <c r="G17" s="86"/>
      <c r="H17" s="86"/>
      <c r="I17" s="86"/>
      <c r="J17" s="86"/>
      <c r="K17" s="80"/>
    </row>
    <row r="18" spans="2:11">
      <c r="B18" s="99" t="s">
        <v>36</v>
      </c>
      <c r="C18" s="108"/>
      <c r="D18" s="1" t="s">
        <v>176</v>
      </c>
      <c r="F18" s="110" t="s">
        <v>168</v>
      </c>
      <c r="G18" s="86"/>
      <c r="H18" s="86"/>
      <c r="I18" s="111">
        <v>1</v>
      </c>
      <c r="J18" s="86" t="s">
        <v>169</v>
      </c>
      <c r="K18" s="80"/>
    </row>
    <row r="19" spans="2:11">
      <c r="B19" s="119" t="s">
        <v>173</v>
      </c>
      <c r="C19" s="108"/>
      <c r="F19" s="87" t="s">
        <v>122</v>
      </c>
      <c r="G19" s="86"/>
      <c r="H19" s="86"/>
      <c r="I19" s="86"/>
      <c r="J19" s="86"/>
      <c r="K19" s="80"/>
    </row>
    <row r="20" spans="2:11">
      <c r="B20" s="99" t="s">
        <v>8</v>
      </c>
      <c r="C20" s="108"/>
      <c r="F20" s="79"/>
      <c r="G20" s="88"/>
      <c r="H20" s="88"/>
      <c r="I20" s="88"/>
      <c r="J20" s="88"/>
      <c r="K20" s="80"/>
    </row>
    <row r="21" spans="2:11">
      <c r="B21" s="99" t="s">
        <v>7</v>
      </c>
      <c r="C21" s="108"/>
      <c r="F21" s="89" t="s">
        <v>117</v>
      </c>
      <c r="G21" s="86" t="s">
        <v>119</v>
      </c>
      <c r="H21" s="86"/>
      <c r="I21" s="26">
        <v>7</v>
      </c>
      <c r="J21" s="88"/>
      <c r="K21" s="80"/>
    </row>
    <row r="22" spans="2:11">
      <c r="B22" s="99" t="s">
        <v>7</v>
      </c>
      <c r="C22" s="108"/>
      <c r="F22" s="89" t="s">
        <v>118</v>
      </c>
      <c r="G22" s="86" t="s">
        <v>120</v>
      </c>
      <c r="H22" s="86"/>
      <c r="I22" s="26">
        <v>7</v>
      </c>
      <c r="J22" s="86"/>
      <c r="K22" s="80"/>
    </row>
    <row r="23" spans="2:11">
      <c r="B23" s="99" t="s">
        <v>6</v>
      </c>
      <c r="C23" s="108"/>
      <c r="F23" s="79"/>
      <c r="G23" s="86"/>
      <c r="H23" s="86"/>
      <c r="I23" s="17">
        <f>SUM(I21:I22)</f>
        <v>14</v>
      </c>
      <c r="J23" s="86"/>
      <c r="K23" s="80"/>
    </row>
    <row r="24" spans="2:11">
      <c r="B24" s="99" t="s">
        <v>38</v>
      </c>
      <c r="C24" s="108"/>
      <c r="F24" s="79"/>
      <c r="G24" s="86"/>
      <c r="H24" s="86"/>
      <c r="I24" s="86"/>
      <c r="J24" s="86"/>
      <c r="K24" s="80"/>
    </row>
    <row r="25" spans="2:11">
      <c r="B25" s="99" t="s">
        <v>20</v>
      </c>
      <c r="C25" s="108"/>
      <c r="F25" s="87" t="s">
        <v>121</v>
      </c>
      <c r="G25" s="86"/>
      <c r="H25" s="86"/>
      <c r="I25" s="86"/>
      <c r="J25" s="86"/>
      <c r="K25" s="80"/>
    </row>
    <row r="26" spans="2:11">
      <c r="B26" s="99" t="s">
        <v>30</v>
      </c>
      <c r="C26" s="108">
        <v>0</v>
      </c>
      <c r="F26" s="79"/>
      <c r="G26" s="88"/>
      <c r="H26" s="88"/>
      <c r="I26" s="88"/>
      <c r="J26" s="86"/>
      <c r="K26" s="80"/>
    </row>
    <row r="27" spans="2:11" ht="18.399999999999999" thickBot="1">
      <c r="B27" s="100" t="s">
        <v>0</v>
      </c>
      <c r="C27" s="101">
        <f>SUM(C5:C26)</f>
        <v>0</v>
      </c>
      <c r="F27" s="89" t="s">
        <v>117</v>
      </c>
      <c r="G27" s="86" t="s">
        <v>119</v>
      </c>
      <c r="H27" s="86"/>
      <c r="I27" s="26">
        <v>14</v>
      </c>
      <c r="J27" s="86"/>
      <c r="K27" s="80"/>
    </row>
    <row r="28" spans="2:11">
      <c r="F28" s="89" t="s">
        <v>118</v>
      </c>
      <c r="G28" s="86" t="s">
        <v>120</v>
      </c>
      <c r="H28" s="86"/>
      <c r="I28" s="26">
        <v>14</v>
      </c>
      <c r="J28" s="86"/>
      <c r="K28" s="80"/>
    </row>
    <row r="29" spans="2:11">
      <c r="F29" s="79"/>
      <c r="G29" s="86"/>
      <c r="H29" s="86"/>
      <c r="I29" s="17">
        <f>SUM(I27:I28)</f>
        <v>28</v>
      </c>
      <c r="J29" s="86"/>
      <c r="K29" s="80"/>
    </row>
    <row r="30" spans="2:11">
      <c r="F30" s="79"/>
      <c r="G30" s="86"/>
      <c r="H30" s="86"/>
      <c r="I30" s="86"/>
      <c r="J30" s="86"/>
      <c r="K30" s="80"/>
    </row>
    <row r="31" spans="2:11">
      <c r="F31" s="87" t="s">
        <v>123</v>
      </c>
      <c r="G31" s="86"/>
      <c r="H31" s="86"/>
      <c r="I31" s="86"/>
      <c r="J31" s="86"/>
      <c r="K31" s="80"/>
    </row>
    <row r="32" spans="2:11">
      <c r="F32" s="79"/>
      <c r="G32" s="88"/>
      <c r="H32" s="88"/>
      <c r="I32" s="88"/>
      <c r="J32" s="86"/>
      <c r="K32" s="80"/>
    </row>
    <row r="33" spans="6:11">
      <c r="F33" s="89" t="s">
        <v>117</v>
      </c>
      <c r="G33" s="86" t="s">
        <v>119</v>
      </c>
      <c r="H33" s="86"/>
      <c r="I33" s="26">
        <v>7</v>
      </c>
      <c r="J33" s="86"/>
      <c r="K33" s="80"/>
    </row>
    <row r="34" spans="6:11">
      <c r="F34" s="89" t="s">
        <v>118</v>
      </c>
      <c r="G34" s="86" t="s">
        <v>120</v>
      </c>
      <c r="H34" s="86"/>
      <c r="I34" s="26">
        <v>7</v>
      </c>
      <c r="J34" s="86"/>
      <c r="K34" s="80"/>
    </row>
    <row r="35" spans="6:11" ht="18.399999999999999" thickBot="1">
      <c r="F35" s="90"/>
      <c r="G35" s="91"/>
      <c r="H35" s="91"/>
      <c r="I35" s="92">
        <f>SUM(I33:I34)</f>
        <v>14</v>
      </c>
      <c r="J35" s="91"/>
      <c r="K35" s="93"/>
    </row>
  </sheetData>
  <phoneticPr fontId="13" type="noConversion"/>
  <pageMargins left="0.7" right="0.7" top="0.75" bottom="0.75" header="0.3" footer="0.3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73"/>
  <sheetViews>
    <sheetView workbookViewId="0">
      <pane xSplit="2" ySplit="4" topLeftCell="C12" activePane="bottomRight" state="frozen"/>
      <selection pane="topRight" activeCell="B1" sqref="B1"/>
      <selection pane="bottomLeft" activeCell="A6" sqref="A6"/>
      <selection pane="bottomRight" activeCell="K35" sqref="K35"/>
    </sheetView>
  </sheetViews>
  <sheetFormatPr defaultRowHeight="14.25"/>
  <cols>
    <col min="1" max="1" width="3.33203125" customWidth="1"/>
    <col min="2" max="2" width="19.73046875" bestFit="1" customWidth="1"/>
    <col min="3" max="3" width="34.796875" customWidth="1"/>
    <col min="4" max="4" width="23.06640625" customWidth="1"/>
    <col min="5" max="5" width="15.265625" bestFit="1" customWidth="1"/>
    <col min="6" max="6" width="22" bestFit="1" customWidth="1"/>
    <col min="7" max="7" width="13.265625" bestFit="1" customWidth="1"/>
    <col min="8" max="8" width="21.73046875" customWidth="1"/>
    <col min="9" max="9" width="14.73046875" bestFit="1" customWidth="1"/>
    <col min="10" max="10" width="14.265625" bestFit="1" customWidth="1"/>
    <col min="11" max="11" width="33.73046875" customWidth="1"/>
    <col min="12" max="12" width="8" style="35" bestFit="1" customWidth="1"/>
    <col min="13" max="13" width="3.796875" customWidth="1"/>
    <col min="14" max="14" width="11.73046875" style="35" customWidth="1"/>
    <col min="15" max="15" width="9.59765625" bestFit="1" customWidth="1"/>
    <col min="17" max="17" width="9.59765625" bestFit="1" customWidth="1"/>
  </cols>
  <sheetData>
    <row r="1" spans="2:17">
      <c r="B1" s="32" t="s">
        <v>71</v>
      </c>
    </row>
    <row r="2" spans="2:17">
      <c r="B2" s="34">
        <f>'Total Inventory'!A3</f>
        <v>0</v>
      </c>
      <c r="N2" s="126" t="s">
        <v>87</v>
      </c>
      <c r="O2" s="126"/>
      <c r="P2" s="126"/>
      <c r="Q2" s="126"/>
    </row>
    <row r="3" spans="2:17">
      <c r="L3" s="36" t="s">
        <v>72</v>
      </c>
      <c r="N3" s="36" t="s">
        <v>74</v>
      </c>
      <c r="O3" s="36" t="s">
        <v>74</v>
      </c>
      <c r="P3" s="36" t="s">
        <v>74</v>
      </c>
      <c r="Q3" s="36" t="s">
        <v>74</v>
      </c>
    </row>
    <row r="4" spans="2:17" ht="14.65" thickBot="1">
      <c r="B4" s="33" t="s">
        <v>1</v>
      </c>
      <c r="C4" s="33" t="s">
        <v>53</v>
      </c>
      <c r="D4" s="33" t="s">
        <v>54</v>
      </c>
      <c r="E4" s="33" t="s">
        <v>55</v>
      </c>
      <c r="F4" s="33" t="s">
        <v>56</v>
      </c>
      <c r="G4" s="33" t="s">
        <v>57</v>
      </c>
      <c r="H4" s="33" t="s">
        <v>58</v>
      </c>
      <c r="I4" s="33" t="s">
        <v>59</v>
      </c>
      <c r="J4" s="33" t="s">
        <v>60</v>
      </c>
      <c r="K4" s="33" t="s">
        <v>61</v>
      </c>
      <c r="L4" s="37" t="s">
        <v>73</v>
      </c>
      <c r="N4" s="37">
        <v>1</v>
      </c>
      <c r="O4" s="37">
        <v>2</v>
      </c>
      <c r="P4" s="37">
        <v>3</v>
      </c>
      <c r="Q4" s="37" t="s">
        <v>75</v>
      </c>
    </row>
    <row r="5" spans="2:17">
      <c r="B5" s="39" t="s">
        <v>78</v>
      </c>
      <c r="C5" s="40"/>
      <c r="D5" s="40"/>
      <c r="E5" s="40"/>
      <c r="F5" s="40"/>
      <c r="G5" s="40"/>
      <c r="H5" s="40"/>
      <c r="I5" s="40"/>
      <c r="J5" s="40"/>
      <c r="K5" s="40"/>
      <c r="L5" s="41"/>
      <c r="M5" s="42"/>
      <c r="N5" s="41"/>
      <c r="O5" s="42"/>
      <c r="P5" s="42"/>
      <c r="Q5" s="43"/>
    </row>
    <row r="6" spans="2:17">
      <c r="B6" s="44" t="s">
        <v>52</v>
      </c>
      <c r="C6" s="45" t="s">
        <v>62</v>
      </c>
      <c r="D6" s="45" t="s">
        <v>66</v>
      </c>
      <c r="E6" s="46">
        <v>43905</v>
      </c>
      <c r="F6" s="46">
        <v>43915</v>
      </c>
      <c r="G6" s="45">
        <v>0</v>
      </c>
      <c r="H6" s="47">
        <v>105.5</v>
      </c>
      <c r="I6" s="47" t="e">
        <f>IF(H6="","",H6/G6)</f>
        <v>#DIV/0!</v>
      </c>
      <c r="J6" s="46">
        <v>43910</v>
      </c>
      <c r="K6" s="45" t="s">
        <v>165</v>
      </c>
      <c r="L6" s="48">
        <f t="shared" ref="L6:L12" si="0">IF(F6-$B$2&lt;0,0,F6-$B$2)</f>
        <v>43915</v>
      </c>
      <c r="M6" s="45"/>
      <c r="N6" s="48">
        <f t="shared" ref="N6:N12" si="1">IF($L6=0,0,IF($L6&lt;8,$G6,0))</f>
        <v>0</v>
      </c>
      <c r="O6" s="48">
        <f>IF($L6&lt;15,IF($L6&lt;8,0,$G6),0)</f>
        <v>0</v>
      </c>
      <c r="P6" s="48">
        <f>IF($L6&lt;29,IF($L6&lt;22,0,$G6),0)</f>
        <v>0</v>
      </c>
      <c r="Q6" s="49">
        <f t="shared" ref="Q6:Q12" si="2">IF($L6&gt;29,$G6,0)</f>
        <v>0</v>
      </c>
    </row>
    <row r="7" spans="2:17">
      <c r="B7" s="44" t="s">
        <v>52</v>
      </c>
      <c r="C7" s="45" t="s">
        <v>62</v>
      </c>
      <c r="D7" s="45" t="s">
        <v>66</v>
      </c>
      <c r="E7" s="46">
        <v>43906</v>
      </c>
      <c r="F7" s="46">
        <v>43915</v>
      </c>
      <c r="G7" s="45">
        <v>400</v>
      </c>
      <c r="H7" s="47">
        <v>672</v>
      </c>
      <c r="I7" s="47">
        <f>IF(H7="","",H7/G7)</f>
        <v>1.68</v>
      </c>
      <c r="J7" s="46">
        <v>43912</v>
      </c>
      <c r="K7" s="45" t="s">
        <v>167</v>
      </c>
      <c r="L7" s="48">
        <f t="shared" si="0"/>
        <v>43915</v>
      </c>
      <c r="M7" s="45"/>
      <c r="N7" s="48">
        <f t="shared" si="1"/>
        <v>0</v>
      </c>
      <c r="O7" s="48">
        <f>IF($L7&lt;15,IF($L7&lt;8,0,$G7),0)</f>
        <v>0</v>
      </c>
      <c r="P7" s="48">
        <f>IF($L7&lt;29,IF($L7&lt;22,0,$G7),0)</f>
        <v>0</v>
      </c>
      <c r="Q7" s="49">
        <f t="shared" si="2"/>
        <v>400</v>
      </c>
    </row>
    <row r="8" spans="2:17">
      <c r="B8" s="50"/>
      <c r="C8" s="33"/>
      <c r="D8" s="33"/>
      <c r="E8" s="33"/>
      <c r="F8" s="33"/>
      <c r="G8" s="33"/>
      <c r="H8" s="33"/>
      <c r="I8" s="33"/>
      <c r="J8" s="33"/>
      <c r="K8" s="33"/>
      <c r="L8" s="48">
        <f t="shared" si="0"/>
        <v>0</v>
      </c>
      <c r="M8" s="45"/>
      <c r="N8" s="48">
        <f t="shared" si="1"/>
        <v>0</v>
      </c>
      <c r="O8" s="48">
        <f>IF($L8&lt;15,IF($L8&lt;8,0,$G8),0)</f>
        <v>0</v>
      </c>
      <c r="P8" s="48">
        <f>IF($L8&lt;29,IF($L8&lt;22,0,$G8),0)</f>
        <v>0</v>
      </c>
      <c r="Q8" s="49">
        <f t="shared" si="2"/>
        <v>0</v>
      </c>
    </row>
    <row r="9" spans="2:17">
      <c r="B9" s="50"/>
      <c r="C9" s="33"/>
      <c r="D9" s="33"/>
      <c r="E9" s="33"/>
      <c r="F9" s="33"/>
      <c r="G9" s="33"/>
      <c r="H9" s="33"/>
      <c r="I9" s="33"/>
      <c r="J9" s="33"/>
      <c r="K9" s="33"/>
      <c r="L9" s="48">
        <f t="shared" si="0"/>
        <v>0</v>
      </c>
      <c r="M9" s="45"/>
      <c r="N9" s="48">
        <f t="shared" si="1"/>
        <v>0</v>
      </c>
      <c r="O9" s="48">
        <f t="shared" ref="O9:O12" si="3">IF($L9&lt;15,IF($L9&lt;8,0,$G9),0)</f>
        <v>0</v>
      </c>
      <c r="P9" s="48">
        <f t="shared" ref="P9:P12" si="4">IF($L9&lt;29,IF($L9&lt;22,0,$G9),0)</f>
        <v>0</v>
      </c>
      <c r="Q9" s="49">
        <f t="shared" si="2"/>
        <v>0</v>
      </c>
    </row>
    <row r="10" spans="2:17">
      <c r="B10" s="50"/>
      <c r="C10" s="33"/>
      <c r="D10" s="33"/>
      <c r="E10" s="33"/>
      <c r="F10" s="33"/>
      <c r="G10" s="33"/>
      <c r="H10" s="33"/>
      <c r="I10" s="33"/>
      <c r="J10" s="33"/>
      <c r="K10" s="33"/>
      <c r="L10" s="48">
        <f t="shared" si="0"/>
        <v>0</v>
      </c>
      <c r="M10" s="45"/>
      <c r="N10" s="48">
        <f t="shared" si="1"/>
        <v>0</v>
      </c>
      <c r="O10" s="48">
        <f t="shared" si="3"/>
        <v>0</v>
      </c>
      <c r="P10" s="48">
        <f t="shared" si="4"/>
        <v>0</v>
      </c>
      <c r="Q10" s="49">
        <f t="shared" si="2"/>
        <v>0</v>
      </c>
    </row>
    <row r="11" spans="2:17">
      <c r="B11" s="50"/>
      <c r="C11" s="33"/>
      <c r="D11" s="33"/>
      <c r="E11" s="33"/>
      <c r="F11" s="33"/>
      <c r="G11" s="33"/>
      <c r="H11" s="33"/>
      <c r="I11" s="33"/>
      <c r="J11" s="33"/>
      <c r="K11" s="33"/>
      <c r="L11" s="48">
        <f t="shared" si="0"/>
        <v>0</v>
      </c>
      <c r="M11" s="45"/>
      <c r="N11" s="48">
        <f t="shared" si="1"/>
        <v>0</v>
      </c>
      <c r="O11" s="48">
        <f t="shared" si="3"/>
        <v>0</v>
      </c>
      <c r="P11" s="48">
        <f t="shared" si="4"/>
        <v>0</v>
      </c>
      <c r="Q11" s="49">
        <f t="shared" si="2"/>
        <v>0</v>
      </c>
    </row>
    <row r="12" spans="2:17">
      <c r="B12" s="50"/>
      <c r="C12" s="33"/>
      <c r="D12" s="33"/>
      <c r="E12" s="33"/>
      <c r="F12" s="33"/>
      <c r="G12" s="33"/>
      <c r="H12" s="33"/>
      <c r="I12" s="33"/>
      <c r="J12" s="33"/>
      <c r="K12" s="33"/>
      <c r="L12" s="48">
        <f t="shared" si="0"/>
        <v>0</v>
      </c>
      <c r="M12" s="45"/>
      <c r="N12" s="48">
        <f t="shared" si="1"/>
        <v>0</v>
      </c>
      <c r="O12" s="48">
        <f t="shared" si="3"/>
        <v>0</v>
      </c>
      <c r="P12" s="48">
        <f t="shared" si="4"/>
        <v>0</v>
      </c>
      <c r="Q12" s="49">
        <f t="shared" si="2"/>
        <v>0</v>
      </c>
    </row>
    <row r="13" spans="2:17" ht="14.65" thickBot="1">
      <c r="B13" s="51"/>
      <c r="C13" s="52"/>
      <c r="D13" s="52"/>
      <c r="E13" s="52"/>
      <c r="F13" s="52"/>
      <c r="G13" s="52"/>
      <c r="H13" s="52"/>
      <c r="I13" s="52"/>
      <c r="J13" s="52"/>
      <c r="K13" s="38" t="s">
        <v>76</v>
      </c>
      <c r="L13" s="53"/>
      <c r="M13" s="54"/>
      <c r="N13" s="55">
        <f>SUM(N6:N12)</f>
        <v>0</v>
      </c>
      <c r="O13" s="55">
        <f t="shared" ref="O13:Q13" si="5">SUM(O6:O12)</f>
        <v>0</v>
      </c>
      <c r="P13" s="55">
        <f t="shared" si="5"/>
        <v>0</v>
      </c>
      <c r="Q13" s="56">
        <f t="shared" si="5"/>
        <v>400</v>
      </c>
    </row>
    <row r="14" spans="2:17" ht="14.65" thickBot="1"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2:17">
      <c r="B15" s="39" t="s">
        <v>79</v>
      </c>
      <c r="C15" s="40"/>
      <c r="D15" s="40"/>
      <c r="E15" s="40"/>
      <c r="F15" s="40"/>
      <c r="G15" s="40"/>
      <c r="H15" s="40"/>
      <c r="I15" s="40"/>
      <c r="J15" s="40"/>
      <c r="K15" s="40"/>
      <c r="L15" s="41"/>
      <c r="M15" s="42"/>
      <c r="N15" s="41"/>
      <c r="O15" s="42"/>
      <c r="P15" s="42"/>
      <c r="Q15" s="43"/>
    </row>
    <row r="16" spans="2:17">
      <c r="B16" s="44"/>
      <c r="C16" s="45"/>
      <c r="D16" s="45"/>
      <c r="E16" s="46"/>
      <c r="F16" s="46"/>
      <c r="G16" s="45"/>
      <c r="H16" s="47"/>
      <c r="I16" s="47"/>
      <c r="J16" s="46"/>
      <c r="K16" s="45"/>
      <c r="L16" s="48">
        <f>IF(F16-$B$2&lt;0,0,F16-$B$2)</f>
        <v>0</v>
      </c>
      <c r="M16" s="45"/>
      <c r="N16" s="48">
        <f t="shared" ref="N16:N19" si="6">IF($L16=0,0,IF($L16&lt;8,$G16,0))</f>
        <v>0</v>
      </c>
      <c r="O16" s="48">
        <f>IF($L16&lt;15,IF($L16&lt;8,0,$G16),0)</f>
        <v>0</v>
      </c>
      <c r="P16" s="48">
        <f>IF($L16&lt;29,IF($L16&lt;22,0,$G16),0)</f>
        <v>0</v>
      </c>
      <c r="Q16" s="49">
        <f t="shared" ref="Q16:Q19" si="7">IF($L16&gt;29,$G16,0)</f>
        <v>0</v>
      </c>
    </row>
    <row r="17" spans="2:17">
      <c r="B17" s="50"/>
      <c r="C17" s="33"/>
      <c r="D17" s="33"/>
      <c r="E17" s="33"/>
      <c r="F17" s="33"/>
      <c r="G17" s="33"/>
      <c r="H17" s="33"/>
      <c r="I17" s="33"/>
      <c r="J17" s="33"/>
      <c r="K17" s="33"/>
      <c r="L17" s="48">
        <f>IF(F17-$B$2&lt;0,0,F17-$B$2)</f>
        <v>0</v>
      </c>
      <c r="M17" s="45"/>
      <c r="N17" s="48">
        <f t="shared" si="6"/>
        <v>0</v>
      </c>
      <c r="O17" s="48">
        <f>IF($L17&lt;15,IF($L17&lt;8,0,$G17),0)</f>
        <v>0</v>
      </c>
      <c r="P17" s="48">
        <f>IF($L17&lt;29,IF($L17&lt;22,0,$G17),0)</f>
        <v>0</v>
      </c>
      <c r="Q17" s="49">
        <f t="shared" si="7"/>
        <v>0</v>
      </c>
    </row>
    <row r="18" spans="2:17">
      <c r="B18" s="50"/>
      <c r="C18" s="33"/>
      <c r="D18" s="33"/>
      <c r="E18" s="33"/>
      <c r="F18" s="33"/>
      <c r="G18" s="33"/>
      <c r="H18" s="33"/>
      <c r="I18" s="33"/>
      <c r="J18" s="33"/>
      <c r="K18" s="33"/>
      <c r="L18" s="48">
        <f>IF(F18-$B$2&lt;0,0,F18-$B$2)</f>
        <v>0</v>
      </c>
      <c r="M18" s="45"/>
      <c r="N18" s="48">
        <f t="shared" si="6"/>
        <v>0</v>
      </c>
      <c r="O18" s="48">
        <f>IF($L18&lt;15,IF($L18&lt;8,0,$G18),0)</f>
        <v>0</v>
      </c>
      <c r="P18" s="48">
        <f>IF($L18&lt;29,IF($L18&lt;22,0,$G18),0)</f>
        <v>0</v>
      </c>
      <c r="Q18" s="49">
        <f t="shared" si="7"/>
        <v>0</v>
      </c>
    </row>
    <row r="19" spans="2:17">
      <c r="B19" s="50"/>
      <c r="C19" s="33"/>
      <c r="D19" s="33"/>
      <c r="E19" s="33"/>
      <c r="F19" s="33"/>
      <c r="G19" s="33"/>
      <c r="H19" s="33"/>
      <c r="I19" s="33"/>
      <c r="J19" s="33"/>
      <c r="K19" s="33"/>
      <c r="L19" s="48">
        <f>IF(F19-$B$2&lt;0,0,F19-$B$2)</f>
        <v>0</v>
      </c>
      <c r="M19" s="45"/>
      <c r="N19" s="48">
        <f t="shared" si="6"/>
        <v>0</v>
      </c>
      <c r="O19" s="48">
        <f>IF($L19&lt;15,IF($L19&lt;8,0,$G19),0)</f>
        <v>0</v>
      </c>
      <c r="P19" s="48">
        <f>IF($L19&lt;29,IF($L19&lt;22,0,$G19),0)</f>
        <v>0</v>
      </c>
      <c r="Q19" s="49">
        <f t="shared" si="7"/>
        <v>0</v>
      </c>
    </row>
    <row r="20" spans="2:17" ht="14.65" thickBot="1">
      <c r="B20" s="51"/>
      <c r="C20" s="52"/>
      <c r="D20" s="52"/>
      <c r="E20" s="52"/>
      <c r="F20" s="52"/>
      <c r="G20" s="52"/>
      <c r="H20" s="52"/>
      <c r="I20" s="52"/>
      <c r="J20" s="52"/>
      <c r="K20" s="38" t="s">
        <v>77</v>
      </c>
      <c r="L20" s="53"/>
      <c r="M20" s="54"/>
      <c r="N20" s="55">
        <f>SUM(N16:N19)</f>
        <v>0</v>
      </c>
      <c r="O20" s="55">
        <f>SUM(O16:O19)</f>
        <v>0</v>
      </c>
      <c r="P20" s="55">
        <f>SUM(P16:P19)</f>
        <v>0</v>
      </c>
      <c r="Q20" s="56">
        <f>SUM(Q16:Q19)</f>
        <v>0</v>
      </c>
    </row>
    <row r="21" spans="2:17" ht="14.65" thickBot="1"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2:17">
      <c r="B22" s="39" t="s">
        <v>80</v>
      </c>
      <c r="C22" s="40"/>
      <c r="D22" s="40"/>
      <c r="E22" s="40"/>
      <c r="F22" s="40"/>
      <c r="G22" s="40"/>
      <c r="H22" s="40"/>
      <c r="I22" s="40"/>
      <c r="J22" s="40"/>
      <c r="K22" s="40"/>
      <c r="L22" s="41"/>
      <c r="M22" s="42"/>
      <c r="N22" s="41"/>
      <c r="O22" s="42"/>
      <c r="P22" s="42"/>
      <c r="Q22" s="43"/>
    </row>
    <row r="23" spans="2:17">
      <c r="B23" s="44"/>
      <c r="C23" s="45" t="s">
        <v>95</v>
      </c>
      <c r="D23" s="45" t="s">
        <v>96</v>
      </c>
      <c r="E23" s="46"/>
      <c r="F23" s="46">
        <v>43908</v>
      </c>
      <c r="G23" s="45">
        <v>200</v>
      </c>
      <c r="H23" s="47"/>
      <c r="I23" s="47"/>
      <c r="J23" s="46"/>
      <c r="K23" s="45" t="s">
        <v>97</v>
      </c>
      <c r="L23" s="48">
        <f>IF(F23-$B$2&lt;0,0,F23-$B$2)</f>
        <v>43908</v>
      </c>
      <c r="M23" s="45"/>
      <c r="N23" s="48">
        <f t="shared" ref="N23:N26" si="8">IF($L23=0,0,IF($L23&lt;8,$G23,0))</f>
        <v>0</v>
      </c>
      <c r="O23" s="48">
        <f>IF($L23&lt;15,IF($L23&lt;8,0,$G23),0)</f>
        <v>0</v>
      </c>
      <c r="P23" s="48">
        <f>IF($L23&lt;29,IF($L23&lt;22,0,$G23),0)</f>
        <v>0</v>
      </c>
      <c r="Q23" s="49">
        <f t="shared" ref="Q23:Q26" si="9">IF($L23&gt;29,$G23,0)</f>
        <v>200</v>
      </c>
    </row>
    <row r="24" spans="2:17">
      <c r="B24" s="50"/>
      <c r="C24" s="33"/>
      <c r="D24" s="117" t="s">
        <v>89</v>
      </c>
      <c r="E24" s="115">
        <v>43920</v>
      </c>
      <c r="F24" s="115">
        <v>43951</v>
      </c>
      <c r="G24" s="117">
        <v>2000</v>
      </c>
      <c r="H24" s="33"/>
      <c r="I24" s="33"/>
      <c r="J24" s="33"/>
      <c r="K24" s="33"/>
      <c r="L24" s="48">
        <f>IF(F24-$B$2&lt;0,0,F24-$B$2)</f>
        <v>43951</v>
      </c>
      <c r="M24" s="45"/>
      <c r="N24" s="48">
        <f t="shared" si="8"/>
        <v>0</v>
      </c>
      <c r="O24" s="48">
        <f>IF($L24&lt;15,IF($L24&lt;8,0,$G24),0)</f>
        <v>0</v>
      </c>
      <c r="P24" s="48">
        <f>IF($L24&lt;29,IF($L24&lt;22,0,$G24),0)</f>
        <v>0</v>
      </c>
      <c r="Q24" s="49">
        <f t="shared" si="9"/>
        <v>2000</v>
      </c>
    </row>
    <row r="25" spans="2:17">
      <c r="B25" s="50"/>
      <c r="C25" s="33"/>
      <c r="D25" s="33"/>
      <c r="E25" s="33"/>
      <c r="F25" s="33"/>
      <c r="G25" s="33"/>
      <c r="H25" s="33"/>
      <c r="I25" s="33"/>
      <c r="J25" s="33"/>
      <c r="K25" s="33"/>
      <c r="L25" s="48">
        <f>IF(F25-$B$2&lt;0,0,F25-$B$2)</f>
        <v>0</v>
      </c>
      <c r="M25" s="45"/>
      <c r="N25" s="48">
        <f t="shared" si="8"/>
        <v>0</v>
      </c>
      <c r="O25" s="48">
        <f>IF($L25&lt;15,IF($L25&lt;8,0,$G25),0)</f>
        <v>0</v>
      </c>
      <c r="P25" s="48">
        <f>IF($L25&lt;29,IF($L25&lt;22,0,$G25),0)</f>
        <v>0</v>
      </c>
      <c r="Q25" s="49">
        <f t="shared" si="9"/>
        <v>0</v>
      </c>
    </row>
    <row r="26" spans="2:17">
      <c r="B26" s="50"/>
      <c r="C26" s="33"/>
      <c r="D26" s="33"/>
      <c r="E26" s="33"/>
      <c r="F26" s="33"/>
      <c r="G26" s="33"/>
      <c r="H26" s="33"/>
      <c r="I26" s="33"/>
      <c r="J26" s="33"/>
      <c r="K26" s="33"/>
      <c r="L26" s="48">
        <f>IF(F26-$B$2&lt;0,0,F26-$B$2)</f>
        <v>0</v>
      </c>
      <c r="M26" s="45"/>
      <c r="N26" s="48">
        <f t="shared" si="8"/>
        <v>0</v>
      </c>
      <c r="O26" s="48">
        <f>IF($L26&lt;15,IF($L26&lt;8,0,$G26),0)</f>
        <v>0</v>
      </c>
      <c r="P26" s="48">
        <f>IF($L26&lt;29,IF($L26&lt;22,0,$G26),0)</f>
        <v>0</v>
      </c>
      <c r="Q26" s="49">
        <f t="shared" si="9"/>
        <v>0</v>
      </c>
    </row>
    <row r="27" spans="2:17" ht="14.65" thickBot="1">
      <c r="B27" s="51"/>
      <c r="C27" s="52"/>
      <c r="D27" s="52"/>
      <c r="E27" s="52"/>
      <c r="F27" s="52"/>
      <c r="G27" s="52"/>
      <c r="H27" s="52"/>
      <c r="I27" s="52"/>
      <c r="J27" s="52"/>
      <c r="K27" s="38" t="s">
        <v>81</v>
      </c>
      <c r="L27" s="53"/>
      <c r="M27" s="54"/>
      <c r="N27" s="55">
        <f>SUM(N23:N26)</f>
        <v>0</v>
      </c>
      <c r="O27" s="55">
        <f t="shared" ref="O27:Q27" si="10">SUM(O23:O26)</f>
        <v>0</v>
      </c>
      <c r="P27" s="55">
        <f t="shared" si="10"/>
        <v>0</v>
      </c>
      <c r="Q27" s="56">
        <f t="shared" si="10"/>
        <v>2200</v>
      </c>
    </row>
    <row r="28" spans="2:17" ht="14.65" thickBot="1"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2:17">
      <c r="B29" s="39" t="s">
        <v>82</v>
      </c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2"/>
      <c r="N29" s="41"/>
      <c r="O29" s="42"/>
      <c r="P29" s="42"/>
      <c r="Q29" s="43"/>
    </row>
    <row r="30" spans="2:17">
      <c r="B30" s="44" t="s">
        <v>50</v>
      </c>
      <c r="C30" s="45" t="s">
        <v>62</v>
      </c>
      <c r="D30" s="45" t="s">
        <v>63</v>
      </c>
      <c r="E30" s="46">
        <v>43903</v>
      </c>
      <c r="F30" s="46">
        <v>43957</v>
      </c>
      <c r="G30" s="45">
        <v>400</v>
      </c>
      <c r="H30" s="47">
        <v>379.8</v>
      </c>
      <c r="I30" s="47">
        <f t="shared" ref="I30:I36" si="11">IF(H30="","",H30/G30)</f>
        <v>0.94950000000000001</v>
      </c>
      <c r="J30" s="46"/>
      <c r="K30" s="45"/>
      <c r="L30" s="48">
        <f t="shared" ref="L30:L44" si="12">IF(F30-$B$2&lt;0,0,F30-$B$2)</f>
        <v>43957</v>
      </c>
      <c r="M30" s="45"/>
      <c r="N30" s="48">
        <f t="shared" ref="N30:N44" si="13">IF($L30=0,0,IF($L30&lt;8,$G30,0))</f>
        <v>0</v>
      </c>
      <c r="O30" s="48">
        <f>IF($L30&lt;15,IF($L30&lt;8,0,$G30),0)</f>
        <v>0</v>
      </c>
      <c r="P30" s="48">
        <f>IF($L30&lt;29,IF($L30&lt;22,0,$G30),0)</f>
        <v>0</v>
      </c>
      <c r="Q30" s="49">
        <f>IF($L30&gt;29,$G30,0)</f>
        <v>400</v>
      </c>
    </row>
    <row r="31" spans="2:17">
      <c r="B31" s="44" t="s">
        <v>50</v>
      </c>
      <c r="C31" s="45" t="s">
        <v>62</v>
      </c>
      <c r="D31" s="45" t="s">
        <v>64</v>
      </c>
      <c r="E31" s="46">
        <v>43906</v>
      </c>
      <c r="F31" s="46">
        <v>43915</v>
      </c>
      <c r="G31" s="45">
        <v>400</v>
      </c>
      <c r="H31" s="47">
        <v>1798</v>
      </c>
      <c r="I31" s="47">
        <f t="shared" si="11"/>
        <v>4.4950000000000001</v>
      </c>
      <c r="J31" s="33"/>
      <c r="K31" s="33"/>
      <c r="L31" s="48">
        <f t="shared" si="12"/>
        <v>43915</v>
      </c>
      <c r="M31" s="45"/>
      <c r="N31" s="48">
        <f t="shared" si="13"/>
        <v>0</v>
      </c>
      <c r="O31" s="48">
        <f>IF($L31&lt;15,IF($L31&lt;8,0,$G31),0)</f>
        <v>0</v>
      </c>
      <c r="P31" s="48">
        <f>IF($L31&lt;29,IF($L31&lt;22,0,$G31),0)</f>
        <v>0</v>
      </c>
      <c r="Q31" s="49">
        <f t="shared" ref="Q31:Q44" si="14">IF($L31&gt;29,$G31,0)</f>
        <v>400</v>
      </c>
    </row>
    <row r="32" spans="2:17">
      <c r="B32" s="44" t="s">
        <v>50</v>
      </c>
      <c r="C32" s="45" t="s">
        <v>62</v>
      </c>
      <c r="D32" s="45" t="s">
        <v>65</v>
      </c>
      <c r="E32" s="46">
        <v>43906</v>
      </c>
      <c r="F32" s="46">
        <v>43913</v>
      </c>
      <c r="G32" s="45">
        <v>4000</v>
      </c>
      <c r="H32" s="47">
        <v>5199.6000000000004</v>
      </c>
      <c r="I32" s="47">
        <f t="shared" si="11"/>
        <v>1.2999000000000001</v>
      </c>
      <c r="J32" s="109">
        <v>43913</v>
      </c>
      <c r="K32" s="33"/>
      <c r="L32" s="48">
        <f t="shared" si="12"/>
        <v>43913</v>
      </c>
      <c r="M32" s="45"/>
      <c r="N32" s="48">
        <f t="shared" si="13"/>
        <v>0</v>
      </c>
      <c r="O32" s="48">
        <f t="shared" ref="O32:O43" si="15">IF($L32&lt;15,IF($L32&lt;8,0,$G32),0)</f>
        <v>0</v>
      </c>
      <c r="P32" s="48">
        <f t="shared" ref="P32:P43" si="16">IF($L32&lt;29,IF($L32&lt;22,0,$G32),0)</f>
        <v>0</v>
      </c>
      <c r="Q32" s="49">
        <f t="shared" si="14"/>
        <v>4000</v>
      </c>
    </row>
    <row r="33" spans="2:17">
      <c r="B33" s="44" t="s">
        <v>50</v>
      </c>
      <c r="C33" s="45" t="s">
        <v>62</v>
      </c>
      <c r="D33" s="45" t="s">
        <v>63</v>
      </c>
      <c r="E33" s="46">
        <v>43906</v>
      </c>
      <c r="F33" s="46">
        <v>43916</v>
      </c>
      <c r="G33" s="45">
        <v>1200</v>
      </c>
      <c r="H33" s="47">
        <v>955</v>
      </c>
      <c r="I33" s="47">
        <f t="shared" si="11"/>
        <v>0.79583333333333328</v>
      </c>
      <c r="J33" s="33"/>
      <c r="K33" s="33"/>
      <c r="L33" s="48">
        <f t="shared" si="12"/>
        <v>43916</v>
      </c>
      <c r="M33" s="45"/>
      <c r="N33" s="48">
        <f t="shared" si="13"/>
        <v>0</v>
      </c>
      <c r="O33" s="48">
        <f t="shared" si="15"/>
        <v>0</v>
      </c>
      <c r="P33" s="48">
        <f t="shared" si="16"/>
        <v>0</v>
      </c>
      <c r="Q33" s="49">
        <f t="shared" si="14"/>
        <v>1200</v>
      </c>
    </row>
    <row r="34" spans="2:17">
      <c r="B34" s="44" t="s">
        <v>50</v>
      </c>
      <c r="C34" s="45" t="s">
        <v>62</v>
      </c>
      <c r="D34" s="45" t="s">
        <v>63</v>
      </c>
      <c r="E34" s="46">
        <v>43906</v>
      </c>
      <c r="F34" s="46">
        <v>43920</v>
      </c>
      <c r="G34" s="45">
        <v>350</v>
      </c>
      <c r="H34" s="47">
        <v>300.93</v>
      </c>
      <c r="I34" s="47">
        <f t="shared" si="11"/>
        <v>0.85980000000000001</v>
      </c>
      <c r="J34" s="33"/>
      <c r="K34" s="33"/>
      <c r="L34" s="48">
        <f t="shared" si="12"/>
        <v>43920</v>
      </c>
      <c r="M34" s="45"/>
      <c r="N34" s="48">
        <f t="shared" si="13"/>
        <v>0</v>
      </c>
      <c r="O34" s="48">
        <f t="shared" si="15"/>
        <v>0</v>
      </c>
      <c r="P34" s="48">
        <f t="shared" si="16"/>
        <v>0</v>
      </c>
      <c r="Q34" s="49">
        <f t="shared" si="14"/>
        <v>350</v>
      </c>
    </row>
    <row r="35" spans="2:17">
      <c r="B35" s="44" t="s">
        <v>50</v>
      </c>
      <c r="C35" s="45" t="s">
        <v>62</v>
      </c>
      <c r="D35" s="45" t="s">
        <v>63</v>
      </c>
      <c r="E35" s="46">
        <v>43906</v>
      </c>
      <c r="F35" s="46">
        <v>43915</v>
      </c>
      <c r="G35" s="45">
        <v>250</v>
      </c>
      <c r="H35" s="47">
        <v>254.94</v>
      </c>
      <c r="I35" s="47">
        <f t="shared" si="11"/>
        <v>1.01976</v>
      </c>
      <c r="J35" s="109">
        <v>43913</v>
      </c>
      <c r="K35" s="33"/>
      <c r="L35" s="48">
        <f t="shared" si="12"/>
        <v>43915</v>
      </c>
      <c r="M35" s="45"/>
      <c r="N35" s="48">
        <f t="shared" si="13"/>
        <v>0</v>
      </c>
      <c r="O35" s="48">
        <f t="shared" si="15"/>
        <v>0</v>
      </c>
      <c r="P35" s="48">
        <f t="shared" si="16"/>
        <v>0</v>
      </c>
      <c r="Q35" s="49">
        <f t="shared" si="14"/>
        <v>250</v>
      </c>
    </row>
    <row r="36" spans="2:17">
      <c r="B36" s="44" t="s">
        <v>50</v>
      </c>
      <c r="C36" s="45" t="s">
        <v>62</v>
      </c>
      <c r="D36" s="45" t="s">
        <v>64</v>
      </c>
      <c r="E36" s="46">
        <v>43907</v>
      </c>
      <c r="F36" s="46">
        <v>43916</v>
      </c>
      <c r="G36" s="45">
        <v>600</v>
      </c>
      <c r="H36" s="47">
        <v>2697</v>
      </c>
      <c r="I36" s="47">
        <f t="shared" si="11"/>
        <v>4.4950000000000001</v>
      </c>
      <c r="J36" s="33"/>
      <c r="K36" s="33"/>
      <c r="L36" s="48">
        <f t="shared" si="12"/>
        <v>43916</v>
      </c>
      <c r="M36" s="45"/>
      <c r="N36" s="48">
        <f t="shared" si="13"/>
        <v>0</v>
      </c>
      <c r="O36" s="48">
        <f t="shared" si="15"/>
        <v>0</v>
      </c>
      <c r="P36" s="48">
        <f t="shared" si="16"/>
        <v>0</v>
      </c>
      <c r="Q36" s="49">
        <f t="shared" si="14"/>
        <v>600</v>
      </c>
    </row>
    <row r="37" spans="2:17">
      <c r="B37" s="44" t="s">
        <v>50</v>
      </c>
      <c r="C37" s="64" t="s">
        <v>88</v>
      </c>
      <c r="D37" s="64" t="s">
        <v>89</v>
      </c>
      <c r="E37" s="46">
        <v>43907</v>
      </c>
      <c r="F37" s="46"/>
      <c r="G37" s="64">
        <v>510</v>
      </c>
      <c r="H37" s="47"/>
      <c r="I37" s="47"/>
      <c r="J37" s="33"/>
      <c r="K37" s="33"/>
      <c r="L37" s="48">
        <f t="shared" si="12"/>
        <v>0</v>
      </c>
      <c r="M37" s="45"/>
      <c r="N37" s="48">
        <f>IF($L37=0,0,IF($L37&lt;8,$G37,0))</f>
        <v>0</v>
      </c>
      <c r="O37" s="48">
        <f t="shared" si="15"/>
        <v>0</v>
      </c>
      <c r="P37" s="48">
        <f t="shared" si="16"/>
        <v>0</v>
      </c>
      <c r="Q37" s="49">
        <f t="shared" si="14"/>
        <v>0</v>
      </c>
    </row>
    <row r="38" spans="2:17">
      <c r="B38" s="114" t="s">
        <v>50</v>
      </c>
      <c r="C38" s="117" t="s">
        <v>170</v>
      </c>
      <c r="D38" s="117" t="s">
        <v>89</v>
      </c>
      <c r="E38" s="115">
        <v>43920</v>
      </c>
      <c r="F38" s="115">
        <v>43951</v>
      </c>
      <c r="G38" s="117">
        <v>2000</v>
      </c>
      <c r="H38" s="116"/>
      <c r="I38" s="116"/>
      <c r="J38" s="113"/>
      <c r="K38" s="33"/>
      <c r="L38" s="48">
        <f t="shared" si="12"/>
        <v>43951</v>
      </c>
      <c r="M38" s="45"/>
      <c r="N38" s="48">
        <f t="shared" si="13"/>
        <v>0</v>
      </c>
      <c r="O38" s="48">
        <f t="shared" si="15"/>
        <v>0</v>
      </c>
      <c r="P38" s="48">
        <f t="shared" si="16"/>
        <v>0</v>
      </c>
      <c r="Q38" s="49">
        <f t="shared" si="14"/>
        <v>2000</v>
      </c>
    </row>
    <row r="39" spans="2:17">
      <c r="B39" s="50"/>
      <c r="C39" s="117"/>
      <c r="D39" s="117"/>
      <c r="E39" s="115"/>
      <c r="F39" s="115"/>
      <c r="G39" s="117"/>
      <c r="H39" s="33"/>
      <c r="I39" s="33"/>
      <c r="J39" s="33"/>
      <c r="K39" s="33"/>
      <c r="L39" s="48">
        <f t="shared" si="12"/>
        <v>0</v>
      </c>
      <c r="M39" s="45"/>
      <c r="N39" s="48">
        <f t="shared" si="13"/>
        <v>0</v>
      </c>
      <c r="O39" s="48">
        <f t="shared" si="15"/>
        <v>0</v>
      </c>
      <c r="P39" s="48">
        <f t="shared" si="16"/>
        <v>0</v>
      </c>
      <c r="Q39" s="49">
        <f t="shared" si="14"/>
        <v>0</v>
      </c>
    </row>
    <row r="40" spans="2:17">
      <c r="B40" s="50"/>
      <c r="C40" s="33"/>
      <c r="D40" s="33"/>
      <c r="E40" s="33"/>
      <c r="F40" s="33"/>
      <c r="G40" s="33"/>
      <c r="H40" s="33"/>
      <c r="I40" s="33"/>
      <c r="J40" s="33"/>
      <c r="K40" s="33"/>
      <c r="L40" s="48">
        <f t="shared" si="12"/>
        <v>0</v>
      </c>
      <c r="M40" s="45"/>
      <c r="N40" s="48">
        <f t="shared" si="13"/>
        <v>0</v>
      </c>
      <c r="O40" s="48">
        <f t="shared" si="15"/>
        <v>0</v>
      </c>
      <c r="P40" s="48">
        <f t="shared" si="16"/>
        <v>0</v>
      </c>
      <c r="Q40" s="49">
        <f t="shared" si="14"/>
        <v>0</v>
      </c>
    </row>
    <row r="41" spans="2:17">
      <c r="B41" s="50"/>
      <c r="C41" s="33"/>
      <c r="D41" s="33"/>
      <c r="E41" s="33"/>
      <c r="F41" s="33"/>
      <c r="G41" s="33"/>
      <c r="H41" s="33"/>
      <c r="I41" s="33"/>
      <c r="J41" s="33"/>
      <c r="K41" s="33"/>
      <c r="L41" s="48">
        <f t="shared" si="12"/>
        <v>0</v>
      </c>
      <c r="M41" s="45"/>
      <c r="N41" s="48">
        <f t="shared" si="13"/>
        <v>0</v>
      </c>
      <c r="O41" s="48">
        <f t="shared" si="15"/>
        <v>0</v>
      </c>
      <c r="P41" s="48">
        <f t="shared" si="16"/>
        <v>0</v>
      </c>
      <c r="Q41" s="49">
        <f t="shared" si="14"/>
        <v>0</v>
      </c>
    </row>
    <row r="42" spans="2:17">
      <c r="B42" s="50"/>
      <c r="C42" s="33"/>
      <c r="D42" s="33"/>
      <c r="E42" s="33"/>
      <c r="F42" s="33"/>
      <c r="G42" s="33"/>
      <c r="H42" s="33"/>
      <c r="I42" s="33"/>
      <c r="J42" s="33"/>
      <c r="K42" s="33"/>
      <c r="L42" s="48">
        <f t="shared" si="12"/>
        <v>0</v>
      </c>
      <c r="M42" s="45"/>
      <c r="N42" s="48">
        <f t="shared" si="13"/>
        <v>0</v>
      </c>
      <c r="O42" s="48">
        <f t="shared" si="15"/>
        <v>0</v>
      </c>
      <c r="P42" s="48">
        <f t="shared" si="16"/>
        <v>0</v>
      </c>
      <c r="Q42" s="49">
        <f t="shared" si="14"/>
        <v>0</v>
      </c>
    </row>
    <row r="43" spans="2:17">
      <c r="B43" s="50"/>
      <c r="C43" s="33"/>
      <c r="D43" s="33"/>
      <c r="E43" s="33"/>
      <c r="F43" s="33"/>
      <c r="G43" s="33"/>
      <c r="H43" s="33"/>
      <c r="I43" s="33"/>
      <c r="J43" s="33"/>
      <c r="K43" s="33"/>
      <c r="L43" s="48">
        <f t="shared" si="12"/>
        <v>0</v>
      </c>
      <c r="M43" s="45"/>
      <c r="N43" s="48">
        <f t="shared" si="13"/>
        <v>0</v>
      </c>
      <c r="O43" s="48">
        <f t="shared" si="15"/>
        <v>0</v>
      </c>
      <c r="P43" s="48">
        <f t="shared" si="16"/>
        <v>0</v>
      </c>
      <c r="Q43" s="49">
        <f t="shared" si="14"/>
        <v>0</v>
      </c>
    </row>
    <row r="44" spans="2:17">
      <c r="B44" s="50"/>
      <c r="C44" s="33"/>
      <c r="D44" s="33"/>
      <c r="E44" s="33"/>
      <c r="F44" s="33"/>
      <c r="G44" s="33"/>
      <c r="H44" s="33"/>
      <c r="I44" s="33"/>
      <c r="J44" s="33"/>
      <c r="K44" s="33"/>
      <c r="L44" s="48">
        <f t="shared" si="12"/>
        <v>0</v>
      </c>
      <c r="M44" s="45"/>
      <c r="N44" s="48">
        <f t="shared" si="13"/>
        <v>0</v>
      </c>
      <c r="O44" s="48">
        <f>IF($L44&lt;15,IF($L44&lt;8,0,$G44),0)</f>
        <v>0</v>
      </c>
      <c r="P44" s="48">
        <f>IF($L44&lt;29,IF($L44&lt;22,0,$G44),0)</f>
        <v>0</v>
      </c>
      <c r="Q44" s="49">
        <f t="shared" si="14"/>
        <v>0</v>
      </c>
    </row>
    <row r="45" spans="2:17" ht="14.65" thickBot="1">
      <c r="B45" s="51"/>
      <c r="C45" s="52"/>
      <c r="D45" s="52"/>
      <c r="E45" s="52"/>
      <c r="F45" s="52"/>
      <c r="G45" s="52"/>
      <c r="H45" s="52"/>
      <c r="I45" s="52"/>
      <c r="J45" s="52"/>
      <c r="K45" s="38" t="s">
        <v>83</v>
      </c>
      <c r="L45" s="53"/>
      <c r="M45" s="54"/>
      <c r="N45" s="55">
        <f>SUM(N30:N44)</f>
        <v>0</v>
      </c>
      <c r="O45" s="55">
        <f>SUM(O30:O44)</f>
        <v>0</v>
      </c>
      <c r="P45" s="55">
        <f>SUM(P30:P44)</f>
        <v>0</v>
      </c>
      <c r="Q45" s="56">
        <f>SUM(Q30:Q44)</f>
        <v>9200</v>
      </c>
    </row>
    <row r="46" spans="2:17" ht="14.65" thickBot="1"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2:17">
      <c r="B47" s="39" t="s">
        <v>84</v>
      </c>
      <c r="C47" s="40"/>
      <c r="D47" s="40"/>
      <c r="E47" s="40"/>
      <c r="F47" s="40"/>
      <c r="G47" s="40"/>
      <c r="H47" s="40"/>
      <c r="I47" s="40"/>
      <c r="J47" s="40"/>
      <c r="K47" s="40"/>
      <c r="L47" s="41"/>
      <c r="M47" s="42"/>
      <c r="N47" s="41"/>
      <c r="O47" s="42"/>
      <c r="P47" s="42"/>
      <c r="Q47" s="43"/>
    </row>
    <row r="48" spans="2:17">
      <c r="B48" s="44"/>
      <c r="C48" s="117" t="s">
        <v>171</v>
      </c>
      <c r="D48" s="117" t="s">
        <v>89</v>
      </c>
      <c r="E48" s="115">
        <v>43920</v>
      </c>
      <c r="F48" s="115">
        <v>43951</v>
      </c>
      <c r="G48" s="117">
        <v>2000</v>
      </c>
      <c r="H48" s="47"/>
      <c r="I48" s="47"/>
      <c r="J48" s="46"/>
      <c r="K48" s="45"/>
      <c r="L48" s="48">
        <f t="shared" ref="L48:L58" si="17">IF(F48-$B$2&lt;0,0,F48-$B$2)</f>
        <v>43951</v>
      </c>
      <c r="M48" s="45"/>
      <c r="N48" s="48">
        <f t="shared" ref="N48:N58" si="18">IF($L48=0,0,IF($L48&lt;8,$G48,0))</f>
        <v>0</v>
      </c>
      <c r="O48" s="48">
        <f>IF($L48&lt;15,IF($L48&lt;8,0,$G48),0)</f>
        <v>0</v>
      </c>
      <c r="P48" s="48">
        <f>IF($L48&lt;29,IF($L48&lt;22,0,$G48),0)</f>
        <v>0</v>
      </c>
      <c r="Q48" s="49">
        <f t="shared" ref="Q48:Q58" si="19">IF($L48&gt;29,$G48,0)</f>
        <v>2000</v>
      </c>
    </row>
    <row r="49" spans="2:17">
      <c r="B49" s="44"/>
      <c r="C49" s="45"/>
      <c r="D49" s="45"/>
      <c r="E49" s="46"/>
      <c r="F49" s="46"/>
      <c r="G49" s="45"/>
      <c r="H49" s="47"/>
      <c r="I49" s="47"/>
      <c r="J49" s="33"/>
      <c r="K49" s="33"/>
      <c r="L49" s="48">
        <f t="shared" si="17"/>
        <v>0</v>
      </c>
      <c r="M49" s="45"/>
      <c r="N49" s="48">
        <f t="shared" si="18"/>
        <v>0</v>
      </c>
      <c r="O49" s="48">
        <f>IF($L49&lt;15,IF($L49&lt;8,0,$G49),0)</f>
        <v>0</v>
      </c>
      <c r="P49" s="48">
        <f>IF($L49&lt;29,IF($L49&lt;22,0,$G49),0)</f>
        <v>0</v>
      </c>
      <c r="Q49" s="49">
        <f t="shared" si="19"/>
        <v>0</v>
      </c>
    </row>
    <row r="50" spans="2:17">
      <c r="B50" s="44"/>
      <c r="C50" s="45"/>
      <c r="D50" s="45"/>
      <c r="E50" s="46"/>
      <c r="F50" s="46"/>
      <c r="G50" s="45"/>
      <c r="H50" s="47"/>
      <c r="I50" s="47"/>
      <c r="J50" s="33"/>
      <c r="K50" s="33"/>
      <c r="L50" s="48">
        <f t="shared" si="17"/>
        <v>0</v>
      </c>
      <c r="M50" s="45"/>
      <c r="N50" s="48">
        <f t="shared" si="18"/>
        <v>0</v>
      </c>
      <c r="O50" s="48">
        <f t="shared" ref="O50:O57" si="20">IF($L50&lt;15,IF($L50&lt;8,0,$G50),0)</f>
        <v>0</v>
      </c>
      <c r="P50" s="48">
        <f t="shared" ref="P50:P57" si="21">IF($L50&lt;29,IF($L50&lt;22,0,$G50),0)</f>
        <v>0</v>
      </c>
      <c r="Q50" s="49">
        <f t="shared" si="19"/>
        <v>0</v>
      </c>
    </row>
    <row r="51" spans="2:17">
      <c r="B51" s="50"/>
      <c r="C51" s="33"/>
      <c r="D51" s="33"/>
      <c r="E51" s="33"/>
      <c r="F51" s="33"/>
      <c r="G51" s="33"/>
      <c r="H51" s="33"/>
      <c r="I51" s="33"/>
      <c r="J51" s="33"/>
      <c r="K51" s="33"/>
      <c r="L51" s="48">
        <f t="shared" si="17"/>
        <v>0</v>
      </c>
      <c r="M51" s="45"/>
      <c r="N51" s="48">
        <f t="shared" si="18"/>
        <v>0</v>
      </c>
      <c r="O51" s="48">
        <f t="shared" si="20"/>
        <v>0</v>
      </c>
      <c r="P51" s="48">
        <f t="shared" si="21"/>
        <v>0</v>
      </c>
      <c r="Q51" s="49">
        <f t="shared" si="19"/>
        <v>0</v>
      </c>
    </row>
    <row r="52" spans="2:17">
      <c r="B52" s="50"/>
      <c r="C52" s="33"/>
      <c r="D52" s="33"/>
      <c r="E52" s="33"/>
      <c r="F52" s="33"/>
      <c r="G52" s="33"/>
      <c r="H52" s="33"/>
      <c r="I52" s="33"/>
      <c r="J52" s="33"/>
      <c r="K52" s="33"/>
      <c r="L52" s="48">
        <f t="shared" si="17"/>
        <v>0</v>
      </c>
      <c r="M52" s="45"/>
      <c r="N52" s="48">
        <f t="shared" si="18"/>
        <v>0</v>
      </c>
      <c r="O52" s="48">
        <f t="shared" si="20"/>
        <v>0</v>
      </c>
      <c r="P52" s="48">
        <f t="shared" si="21"/>
        <v>0</v>
      </c>
      <c r="Q52" s="49">
        <f t="shared" si="19"/>
        <v>0</v>
      </c>
    </row>
    <row r="53" spans="2:17">
      <c r="B53" s="50"/>
      <c r="C53" s="33"/>
      <c r="D53" s="33"/>
      <c r="E53" s="33"/>
      <c r="F53" s="33"/>
      <c r="G53" s="33"/>
      <c r="H53" s="33"/>
      <c r="I53" s="33"/>
      <c r="J53" s="33"/>
      <c r="K53" s="33"/>
      <c r="L53" s="48">
        <f t="shared" si="17"/>
        <v>0</v>
      </c>
      <c r="M53" s="45"/>
      <c r="N53" s="48">
        <f t="shared" si="18"/>
        <v>0</v>
      </c>
      <c r="O53" s="48">
        <f t="shared" si="20"/>
        <v>0</v>
      </c>
      <c r="P53" s="48">
        <f t="shared" si="21"/>
        <v>0</v>
      </c>
      <c r="Q53" s="49">
        <f t="shared" si="19"/>
        <v>0</v>
      </c>
    </row>
    <row r="54" spans="2:17">
      <c r="B54" s="50"/>
      <c r="C54" s="33"/>
      <c r="D54" s="33"/>
      <c r="E54" s="33"/>
      <c r="F54" s="33"/>
      <c r="G54" s="33"/>
      <c r="H54" s="33"/>
      <c r="I54" s="33"/>
      <c r="J54" s="33"/>
      <c r="K54" s="33"/>
      <c r="L54" s="48">
        <f t="shared" si="17"/>
        <v>0</v>
      </c>
      <c r="M54" s="45"/>
      <c r="N54" s="48">
        <f t="shared" si="18"/>
        <v>0</v>
      </c>
      <c r="O54" s="48">
        <f t="shared" si="20"/>
        <v>0</v>
      </c>
      <c r="P54" s="48">
        <f t="shared" si="21"/>
        <v>0</v>
      </c>
      <c r="Q54" s="49">
        <f t="shared" si="19"/>
        <v>0</v>
      </c>
    </row>
    <row r="55" spans="2:17">
      <c r="B55" s="50"/>
      <c r="C55" s="33"/>
      <c r="D55" s="33"/>
      <c r="E55" s="33"/>
      <c r="F55" s="33"/>
      <c r="G55" s="33"/>
      <c r="H55" s="33"/>
      <c r="I55" s="33"/>
      <c r="J55" s="33"/>
      <c r="K55" s="33"/>
      <c r="L55" s="48">
        <f t="shared" si="17"/>
        <v>0</v>
      </c>
      <c r="M55" s="45"/>
      <c r="N55" s="48">
        <f t="shared" si="18"/>
        <v>0</v>
      </c>
      <c r="O55" s="48">
        <f t="shared" si="20"/>
        <v>0</v>
      </c>
      <c r="P55" s="48">
        <f t="shared" si="21"/>
        <v>0</v>
      </c>
      <c r="Q55" s="49">
        <f t="shared" si="19"/>
        <v>0</v>
      </c>
    </row>
    <row r="56" spans="2:17">
      <c r="B56" s="50"/>
      <c r="C56" s="33"/>
      <c r="D56" s="33"/>
      <c r="E56" s="33"/>
      <c r="F56" s="33"/>
      <c r="G56" s="33"/>
      <c r="H56" s="33"/>
      <c r="I56" s="33"/>
      <c r="J56" s="33"/>
      <c r="K56" s="33"/>
      <c r="L56" s="48">
        <f t="shared" si="17"/>
        <v>0</v>
      </c>
      <c r="M56" s="45"/>
      <c r="N56" s="48">
        <f t="shared" si="18"/>
        <v>0</v>
      </c>
      <c r="O56" s="48">
        <f t="shared" si="20"/>
        <v>0</v>
      </c>
      <c r="P56" s="48">
        <f t="shared" si="21"/>
        <v>0</v>
      </c>
      <c r="Q56" s="49">
        <f t="shared" si="19"/>
        <v>0</v>
      </c>
    </row>
    <row r="57" spans="2:17">
      <c r="B57" s="50"/>
      <c r="C57" s="33"/>
      <c r="D57" s="33"/>
      <c r="E57" s="33"/>
      <c r="F57" s="33"/>
      <c r="G57" s="33"/>
      <c r="H57" s="33"/>
      <c r="I57" s="33"/>
      <c r="J57" s="33"/>
      <c r="K57" s="33"/>
      <c r="L57" s="48">
        <f t="shared" si="17"/>
        <v>0</v>
      </c>
      <c r="M57" s="45"/>
      <c r="N57" s="48">
        <f t="shared" si="18"/>
        <v>0</v>
      </c>
      <c r="O57" s="48">
        <f t="shared" si="20"/>
        <v>0</v>
      </c>
      <c r="P57" s="48">
        <f t="shared" si="21"/>
        <v>0</v>
      </c>
      <c r="Q57" s="49">
        <f t="shared" si="19"/>
        <v>0</v>
      </c>
    </row>
    <row r="58" spans="2:17">
      <c r="B58" s="50"/>
      <c r="C58" s="33"/>
      <c r="D58" s="33"/>
      <c r="E58" s="33"/>
      <c r="F58" s="33"/>
      <c r="G58" s="33"/>
      <c r="H58" s="33"/>
      <c r="I58" s="33"/>
      <c r="J58" s="33"/>
      <c r="K58" s="33"/>
      <c r="L58" s="48">
        <f t="shared" si="17"/>
        <v>0</v>
      </c>
      <c r="M58" s="45"/>
      <c r="N58" s="48">
        <f t="shared" si="18"/>
        <v>0</v>
      </c>
      <c r="O58" s="48">
        <f>IF($L58&lt;15,IF($L58&lt;8,0,$G58),0)</f>
        <v>0</v>
      </c>
      <c r="P58" s="48">
        <f>IF($L58&lt;29,IF($L58&lt;22,0,$G58),0)</f>
        <v>0</v>
      </c>
      <c r="Q58" s="49">
        <f t="shared" si="19"/>
        <v>0</v>
      </c>
    </row>
    <row r="59" spans="2:17" ht="14.65" thickBot="1">
      <c r="B59" s="51"/>
      <c r="C59" s="52"/>
      <c r="D59" s="52"/>
      <c r="E59" s="52"/>
      <c r="F59" s="52"/>
      <c r="G59" s="52"/>
      <c r="H59" s="52"/>
      <c r="I59" s="52"/>
      <c r="J59" s="52"/>
      <c r="K59" s="38" t="s">
        <v>85</v>
      </c>
      <c r="L59" s="53"/>
      <c r="M59" s="54"/>
      <c r="N59" s="55">
        <f>SUM(N48:N58)</f>
        <v>0</v>
      </c>
      <c r="O59" s="55">
        <f>SUM(O48:O58)</f>
        <v>0</v>
      </c>
      <c r="P59" s="55">
        <f>SUM(P48:P58)</f>
        <v>0</v>
      </c>
      <c r="Q59" s="56">
        <f t="shared" ref="Q59" si="22">SUM(Q48:Q58)</f>
        <v>2000</v>
      </c>
    </row>
    <row r="60" spans="2:17" ht="14.65" thickBot="1"/>
    <row r="61" spans="2:17">
      <c r="B61" s="39" t="s">
        <v>174</v>
      </c>
      <c r="C61" s="40"/>
      <c r="D61" s="40"/>
      <c r="E61" s="40"/>
      <c r="F61" s="40"/>
      <c r="G61" s="40"/>
      <c r="H61" s="40"/>
      <c r="I61" s="40"/>
      <c r="J61" s="40"/>
      <c r="K61" s="40"/>
      <c r="L61" s="41"/>
      <c r="M61" s="42"/>
      <c r="N61" s="41"/>
      <c r="O61" s="42"/>
      <c r="P61" s="42"/>
      <c r="Q61" s="43"/>
    </row>
    <row r="62" spans="2:17">
      <c r="B62" s="114"/>
      <c r="C62" s="117" t="s">
        <v>171</v>
      </c>
      <c r="D62" s="117"/>
      <c r="E62" s="115"/>
      <c r="F62" s="115"/>
      <c r="G62" s="117"/>
      <c r="H62" s="116"/>
      <c r="I62" s="116"/>
      <c r="J62" s="115"/>
      <c r="K62" s="45"/>
      <c r="L62" s="48">
        <f t="shared" ref="L62:L72" si="23">IF(F62-$B$2&lt;0,0,F62-$B$2)</f>
        <v>0</v>
      </c>
      <c r="M62" s="45"/>
      <c r="N62" s="48">
        <f t="shared" ref="N62:N72" si="24">IF($L62=0,0,IF($L62&lt;8,$G62,0))</f>
        <v>0</v>
      </c>
      <c r="O62" s="48">
        <f>IF($L62&lt;15,IF($L62&lt;8,0,$G62),0)</f>
        <v>0</v>
      </c>
      <c r="P62" s="48">
        <f>IF($L62&lt;29,IF($L62&lt;22,0,$G62),0)</f>
        <v>0</v>
      </c>
      <c r="Q62" s="49">
        <f t="shared" ref="Q62:Q72" si="25">IF($L62&gt;29,$G62,0)</f>
        <v>0</v>
      </c>
    </row>
    <row r="63" spans="2:17">
      <c r="B63" s="114"/>
      <c r="C63" s="45"/>
      <c r="D63" s="45"/>
      <c r="E63" s="115"/>
      <c r="F63" s="115"/>
      <c r="G63" s="45"/>
      <c r="H63" s="116"/>
      <c r="I63" s="116"/>
      <c r="J63" s="113"/>
      <c r="K63" s="113"/>
      <c r="L63" s="48">
        <f t="shared" si="23"/>
        <v>0</v>
      </c>
      <c r="M63" s="45"/>
      <c r="N63" s="48">
        <f t="shared" si="24"/>
        <v>0</v>
      </c>
      <c r="O63" s="48">
        <f>IF($L63&lt;15,IF($L63&lt;8,0,$G63),0)</f>
        <v>0</v>
      </c>
      <c r="P63" s="48">
        <f>IF($L63&lt;29,IF($L63&lt;22,0,$G63),0)</f>
        <v>0</v>
      </c>
      <c r="Q63" s="49">
        <f t="shared" si="25"/>
        <v>0</v>
      </c>
    </row>
    <row r="64" spans="2:17">
      <c r="B64" s="114"/>
      <c r="C64" s="45"/>
      <c r="D64" s="45"/>
      <c r="E64" s="115"/>
      <c r="F64" s="115"/>
      <c r="G64" s="45"/>
      <c r="H64" s="116"/>
      <c r="I64" s="116"/>
      <c r="J64" s="113"/>
      <c r="K64" s="113"/>
      <c r="L64" s="48">
        <f t="shared" si="23"/>
        <v>0</v>
      </c>
      <c r="M64" s="45"/>
      <c r="N64" s="48">
        <f t="shared" si="24"/>
        <v>0</v>
      </c>
      <c r="O64" s="48">
        <f t="shared" ref="O64:O71" si="26">IF($L64&lt;15,IF($L64&lt;8,0,$G64),0)</f>
        <v>0</v>
      </c>
      <c r="P64" s="48">
        <f t="shared" ref="P64:P71" si="27">IF($L64&lt;29,IF($L64&lt;22,0,$G64),0)</f>
        <v>0</v>
      </c>
      <c r="Q64" s="49">
        <f t="shared" si="25"/>
        <v>0</v>
      </c>
    </row>
    <row r="65" spans="2:17">
      <c r="B65" s="50"/>
      <c r="C65" s="113"/>
      <c r="D65" s="113"/>
      <c r="E65" s="113"/>
      <c r="F65" s="113"/>
      <c r="G65" s="113"/>
      <c r="H65" s="113"/>
      <c r="I65" s="113"/>
      <c r="J65" s="113"/>
      <c r="K65" s="113"/>
      <c r="L65" s="48">
        <f t="shared" si="23"/>
        <v>0</v>
      </c>
      <c r="M65" s="45"/>
      <c r="N65" s="48">
        <f t="shared" si="24"/>
        <v>0</v>
      </c>
      <c r="O65" s="48">
        <f t="shared" si="26"/>
        <v>0</v>
      </c>
      <c r="P65" s="48">
        <f t="shared" si="27"/>
        <v>0</v>
      </c>
      <c r="Q65" s="49">
        <f t="shared" si="25"/>
        <v>0</v>
      </c>
    </row>
    <row r="66" spans="2:17">
      <c r="B66" s="50"/>
      <c r="C66" s="113"/>
      <c r="D66" s="113"/>
      <c r="E66" s="113"/>
      <c r="F66" s="113"/>
      <c r="G66" s="113"/>
      <c r="H66" s="113"/>
      <c r="I66" s="113"/>
      <c r="J66" s="113"/>
      <c r="K66" s="113"/>
      <c r="L66" s="48">
        <f t="shared" si="23"/>
        <v>0</v>
      </c>
      <c r="M66" s="45"/>
      <c r="N66" s="48">
        <f t="shared" si="24"/>
        <v>0</v>
      </c>
      <c r="O66" s="48">
        <f t="shared" si="26"/>
        <v>0</v>
      </c>
      <c r="P66" s="48">
        <f t="shared" si="27"/>
        <v>0</v>
      </c>
      <c r="Q66" s="49">
        <f t="shared" si="25"/>
        <v>0</v>
      </c>
    </row>
    <row r="67" spans="2:17">
      <c r="B67" s="50"/>
      <c r="C67" s="113"/>
      <c r="D67" s="113"/>
      <c r="E67" s="113"/>
      <c r="F67" s="113"/>
      <c r="G67" s="113"/>
      <c r="H67" s="113"/>
      <c r="I67" s="113"/>
      <c r="J67" s="113"/>
      <c r="K67" s="113"/>
      <c r="L67" s="48">
        <f t="shared" si="23"/>
        <v>0</v>
      </c>
      <c r="M67" s="45"/>
      <c r="N67" s="48">
        <f t="shared" si="24"/>
        <v>0</v>
      </c>
      <c r="O67" s="48">
        <f t="shared" si="26"/>
        <v>0</v>
      </c>
      <c r="P67" s="48">
        <f t="shared" si="27"/>
        <v>0</v>
      </c>
      <c r="Q67" s="49">
        <f t="shared" si="25"/>
        <v>0</v>
      </c>
    </row>
    <row r="68" spans="2:17">
      <c r="B68" s="50"/>
      <c r="C68" s="113"/>
      <c r="D68" s="113"/>
      <c r="E68" s="113"/>
      <c r="F68" s="113"/>
      <c r="G68" s="113"/>
      <c r="H68" s="113"/>
      <c r="I68" s="113"/>
      <c r="J68" s="113"/>
      <c r="K68" s="113"/>
      <c r="L68" s="48">
        <f t="shared" si="23"/>
        <v>0</v>
      </c>
      <c r="M68" s="45"/>
      <c r="N68" s="48">
        <f t="shared" si="24"/>
        <v>0</v>
      </c>
      <c r="O68" s="48">
        <f t="shared" si="26"/>
        <v>0</v>
      </c>
      <c r="P68" s="48">
        <f t="shared" si="27"/>
        <v>0</v>
      </c>
      <c r="Q68" s="49">
        <f t="shared" si="25"/>
        <v>0</v>
      </c>
    </row>
    <row r="69" spans="2:17">
      <c r="B69" s="50"/>
      <c r="C69" s="113"/>
      <c r="D69" s="113"/>
      <c r="E69" s="113"/>
      <c r="F69" s="113"/>
      <c r="G69" s="113"/>
      <c r="H69" s="113"/>
      <c r="I69" s="113"/>
      <c r="J69" s="113"/>
      <c r="K69" s="113"/>
      <c r="L69" s="48">
        <f t="shared" si="23"/>
        <v>0</v>
      </c>
      <c r="M69" s="45"/>
      <c r="N69" s="48">
        <f t="shared" si="24"/>
        <v>0</v>
      </c>
      <c r="O69" s="48">
        <f t="shared" si="26"/>
        <v>0</v>
      </c>
      <c r="P69" s="48">
        <f t="shared" si="27"/>
        <v>0</v>
      </c>
      <c r="Q69" s="49">
        <f t="shared" si="25"/>
        <v>0</v>
      </c>
    </row>
    <row r="70" spans="2:17">
      <c r="B70" s="50"/>
      <c r="C70" s="113"/>
      <c r="D70" s="113"/>
      <c r="E70" s="113"/>
      <c r="F70" s="113"/>
      <c r="G70" s="113"/>
      <c r="H70" s="113"/>
      <c r="I70" s="113"/>
      <c r="J70" s="113"/>
      <c r="K70" s="113"/>
      <c r="L70" s="48">
        <f t="shared" si="23"/>
        <v>0</v>
      </c>
      <c r="M70" s="45"/>
      <c r="N70" s="48">
        <f t="shared" si="24"/>
        <v>0</v>
      </c>
      <c r="O70" s="48">
        <f t="shared" si="26"/>
        <v>0</v>
      </c>
      <c r="P70" s="48">
        <f t="shared" si="27"/>
        <v>0</v>
      </c>
      <c r="Q70" s="49">
        <f t="shared" si="25"/>
        <v>0</v>
      </c>
    </row>
    <row r="71" spans="2:17">
      <c r="B71" s="50"/>
      <c r="C71" s="113"/>
      <c r="D71" s="113"/>
      <c r="E71" s="113"/>
      <c r="F71" s="113"/>
      <c r="G71" s="113"/>
      <c r="H71" s="113"/>
      <c r="I71" s="113"/>
      <c r="J71" s="113"/>
      <c r="K71" s="113"/>
      <c r="L71" s="48">
        <f t="shared" si="23"/>
        <v>0</v>
      </c>
      <c r="M71" s="45"/>
      <c r="N71" s="48">
        <f t="shared" si="24"/>
        <v>0</v>
      </c>
      <c r="O71" s="48">
        <f t="shared" si="26"/>
        <v>0</v>
      </c>
      <c r="P71" s="48">
        <f t="shared" si="27"/>
        <v>0</v>
      </c>
      <c r="Q71" s="49">
        <f t="shared" si="25"/>
        <v>0</v>
      </c>
    </row>
    <row r="72" spans="2:17">
      <c r="B72" s="50"/>
      <c r="C72" s="113"/>
      <c r="D72" s="113"/>
      <c r="E72" s="113"/>
      <c r="F72" s="113"/>
      <c r="G72" s="113"/>
      <c r="H72" s="113"/>
      <c r="I72" s="113"/>
      <c r="J72" s="113"/>
      <c r="K72" s="113"/>
      <c r="L72" s="48">
        <f t="shared" si="23"/>
        <v>0</v>
      </c>
      <c r="M72" s="45"/>
      <c r="N72" s="48">
        <f t="shared" si="24"/>
        <v>0</v>
      </c>
      <c r="O72" s="48">
        <f>IF($L72&lt;15,IF($L72&lt;8,0,$G72),0)</f>
        <v>0</v>
      </c>
      <c r="P72" s="48">
        <f>IF($L72&lt;29,IF($L72&lt;22,0,$G72),0)</f>
        <v>0</v>
      </c>
      <c r="Q72" s="49">
        <f t="shared" si="25"/>
        <v>0</v>
      </c>
    </row>
    <row r="73" spans="2:17" ht="14.65" thickBot="1">
      <c r="B73" s="51"/>
      <c r="C73" s="52"/>
      <c r="D73" s="52"/>
      <c r="E73" s="52"/>
      <c r="F73" s="52"/>
      <c r="G73" s="52"/>
      <c r="H73" s="52"/>
      <c r="I73" s="52"/>
      <c r="J73" s="52"/>
      <c r="K73" s="38" t="s">
        <v>175</v>
      </c>
      <c r="L73" s="53"/>
      <c r="M73" s="54"/>
      <c r="N73" s="55">
        <f>SUM(N62:N72)</f>
        <v>0</v>
      </c>
      <c r="O73" s="55">
        <f>SUM(O62:O72)</f>
        <v>0</v>
      </c>
      <c r="P73" s="55">
        <f>SUM(P62:P72)</f>
        <v>0</v>
      </c>
      <c r="Q73" s="56">
        <f t="shared" ref="Q73" si="28">SUM(Q62:Q72)</f>
        <v>0</v>
      </c>
    </row>
  </sheetData>
  <autoFilter ref="B4:K51" xr:uid="{00000000-0009-0000-0000-000002000000}">
    <sortState xmlns:xlrd2="http://schemas.microsoft.com/office/spreadsheetml/2017/richdata2" ref="B5:K51">
      <sortCondition ref="E4:E51"/>
    </sortState>
  </autoFilter>
  <mergeCells count="1">
    <mergeCell ref="N2:Q2"/>
  </mergeCells>
  <dataValidations count="1">
    <dataValidation type="list" allowBlank="1" showInputMessage="1" showErrorMessage="1" sqref="B6:B7 B16 B23 B30:B38 B48:B50 B62:B64" xr:uid="{00000000-0002-0000-0200-000000000000}">
      <formula1>Supply_List</formula1>
    </dataValidation>
  </dataValidations>
  <pageMargins left="0" right="0" top="0.25" bottom="0.25" header="0.3" footer="0.3"/>
  <pageSetup paperSize="5"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4"/>
  <sheetViews>
    <sheetView tabSelected="1" zoomScaleNormal="100" workbookViewId="0">
      <selection activeCell="L22" sqref="L22"/>
    </sheetView>
  </sheetViews>
  <sheetFormatPr defaultColWidth="9.06640625" defaultRowHeight="18"/>
  <cols>
    <col min="1" max="1" width="26.33203125" style="1" customWidth="1"/>
    <col min="2" max="2" width="38.265625" style="1" bestFit="1" customWidth="1"/>
    <col min="3" max="3" width="23.265625" style="1" bestFit="1" customWidth="1"/>
    <col min="4" max="4" width="9.73046875" style="1" bestFit="1" customWidth="1"/>
    <col min="5" max="16384" width="9.06640625" style="1"/>
  </cols>
  <sheetData>
    <row r="1" spans="1:4">
      <c r="A1" s="11" t="s">
        <v>68</v>
      </c>
      <c r="B1" s="9">
        <f>'Total Inventory'!A3</f>
        <v>0</v>
      </c>
      <c r="C1" s="9"/>
    </row>
    <row r="2" spans="1:4" s="2" customFormat="1" ht="48.75" customHeight="1">
      <c r="A2" s="4" t="s">
        <v>27</v>
      </c>
      <c r="B2" s="16" t="s">
        <v>94</v>
      </c>
      <c r="C2" s="16" t="s">
        <v>90</v>
      </c>
      <c r="D2" s="16" t="s">
        <v>91</v>
      </c>
    </row>
    <row r="3" spans="1:4">
      <c r="A3" s="3" t="s">
        <v>12</v>
      </c>
      <c r="B3" s="3" t="s">
        <v>134</v>
      </c>
      <c r="C3" s="5" t="s">
        <v>135</v>
      </c>
      <c r="D3" s="3">
        <f>'Inventory on Hand'!C5</f>
        <v>0</v>
      </c>
    </row>
    <row r="4" spans="1:4">
      <c r="A4" s="3" t="s">
        <v>2</v>
      </c>
      <c r="B4" s="3" t="s">
        <v>136</v>
      </c>
      <c r="C4" s="5" t="s">
        <v>137</v>
      </c>
      <c r="D4" s="3">
        <f>'Inventory on Hand'!C6</f>
        <v>0</v>
      </c>
    </row>
    <row r="5" spans="1:4">
      <c r="A5" s="3" t="s">
        <v>98</v>
      </c>
      <c r="B5" s="3" t="s">
        <v>138</v>
      </c>
      <c r="C5" s="5" t="s">
        <v>139</v>
      </c>
      <c r="D5" s="3">
        <f>'Inventory on Hand'!C7</f>
        <v>0</v>
      </c>
    </row>
    <row r="6" spans="1:4">
      <c r="A6" s="3" t="s">
        <v>15</v>
      </c>
      <c r="B6" s="3" t="s">
        <v>140</v>
      </c>
      <c r="C6" s="104" t="s">
        <v>141</v>
      </c>
      <c r="D6" s="3">
        <f>'Inventory on Hand'!C8</f>
        <v>0</v>
      </c>
    </row>
    <row r="7" spans="1:4">
      <c r="A7" s="3" t="s">
        <v>18</v>
      </c>
      <c r="B7" s="3" t="s">
        <v>136</v>
      </c>
      <c r="C7" s="105" t="s">
        <v>142</v>
      </c>
      <c r="D7" s="3">
        <f>'Inventory on Hand'!C9</f>
        <v>0</v>
      </c>
    </row>
    <row r="8" spans="1:4">
      <c r="A8" s="3" t="s">
        <v>23</v>
      </c>
      <c r="B8" s="3" t="s">
        <v>136</v>
      </c>
      <c r="C8" s="106" t="s">
        <v>143</v>
      </c>
      <c r="D8" s="3">
        <f>'Inventory on Hand'!C10</f>
        <v>0</v>
      </c>
    </row>
    <row r="9" spans="1:4">
      <c r="A9" s="3" t="s">
        <v>24</v>
      </c>
      <c r="B9" s="3" t="s">
        <v>136</v>
      </c>
      <c r="C9" s="107" t="s">
        <v>144</v>
      </c>
      <c r="D9" s="3">
        <f>'Inventory on Hand'!C11</f>
        <v>0</v>
      </c>
    </row>
    <row r="10" spans="1:4">
      <c r="A10" s="3" t="s">
        <v>25</v>
      </c>
      <c r="B10" s="3" t="s">
        <v>145</v>
      </c>
      <c r="C10" s="5" t="s">
        <v>146</v>
      </c>
      <c r="D10" s="3">
        <f>'Inventory on Hand'!C12</f>
        <v>0</v>
      </c>
    </row>
    <row r="11" spans="1:4">
      <c r="A11" s="3" t="s">
        <v>129</v>
      </c>
      <c r="B11" s="3" t="s">
        <v>136</v>
      </c>
      <c r="C11" s="5" t="s">
        <v>147</v>
      </c>
      <c r="D11" s="3">
        <f>'Inventory on Hand'!C13</f>
        <v>0</v>
      </c>
    </row>
    <row r="12" spans="1:4">
      <c r="A12" s="3" t="s">
        <v>130</v>
      </c>
      <c r="B12" s="3" t="s">
        <v>136</v>
      </c>
      <c r="C12" s="5" t="s">
        <v>148</v>
      </c>
      <c r="D12" s="3">
        <f>'Inventory on Hand'!C14</f>
        <v>0</v>
      </c>
    </row>
    <row r="13" spans="1:4">
      <c r="A13" s="3" t="s">
        <v>35</v>
      </c>
      <c r="B13" s="3" t="s">
        <v>136</v>
      </c>
      <c r="C13" s="5" t="s">
        <v>149</v>
      </c>
      <c r="D13" s="3">
        <f>'Inventory on Hand'!C15</f>
        <v>0</v>
      </c>
    </row>
    <row r="14" spans="1:4">
      <c r="A14" s="3" t="s">
        <v>150</v>
      </c>
      <c r="B14" s="3" t="s">
        <v>151</v>
      </c>
      <c r="C14" s="5" t="s">
        <v>152</v>
      </c>
      <c r="D14" s="3">
        <f>'Inventory on Hand'!C16</f>
        <v>0</v>
      </c>
    </row>
    <row r="15" spans="1:4">
      <c r="A15" s="3" t="s">
        <v>32</v>
      </c>
      <c r="B15" s="3" t="s">
        <v>136</v>
      </c>
      <c r="C15" s="5" t="s">
        <v>153</v>
      </c>
      <c r="D15" s="3">
        <f>'Inventory on Hand'!C17</f>
        <v>0</v>
      </c>
    </row>
    <row r="16" spans="1:4">
      <c r="A16" s="3" t="s">
        <v>36</v>
      </c>
      <c r="B16" s="3" t="s">
        <v>154</v>
      </c>
      <c r="C16" s="5" t="s">
        <v>155</v>
      </c>
      <c r="D16" s="3">
        <f>'Inventory on Hand'!C18</f>
        <v>0</v>
      </c>
    </row>
    <row r="17" spans="1:4">
      <c r="A17" s="3" t="s">
        <v>8</v>
      </c>
      <c r="B17" s="3" t="s">
        <v>156</v>
      </c>
      <c r="C17" s="5" t="s">
        <v>157</v>
      </c>
      <c r="D17" s="3">
        <f>'Inventory on Hand'!C20</f>
        <v>0</v>
      </c>
    </row>
    <row r="18" spans="1:4">
      <c r="A18" s="3" t="s">
        <v>7</v>
      </c>
      <c r="B18" s="3" t="s">
        <v>156</v>
      </c>
      <c r="C18" s="5" t="s">
        <v>158</v>
      </c>
      <c r="D18" s="3">
        <f>'Inventory on Hand'!C21</f>
        <v>0</v>
      </c>
    </row>
    <row r="19" spans="1:4">
      <c r="A19" s="3" t="s">
        <v>7</v>
      </c>
      <c r="B19" s="3" t="s">
        <v>159</v>
      </c>
      <c r="C19" s="5" t="s">
        <v>146</v>
      </c>
      <c r="D19" s="3">
        <f>'Inventory on Hand'!C22</f>
        <v>0</v>
      </c>
    </row>
    <row r="20" spans="1:4">
      <c r="A20" s="3" t="s">
        <v>6</v>
      </c>
      <c r="B20" s="3" t="s">
        <v>156</v>
      </c>
      <c r="C20" s="5" t="s">
        <v>160</v>
      </c>
      <c r="D20" s="3">
        <f>'Inventory on Hand'!C23</f>
        <v>0</v>
      </c>
    </row>
    <row r="21" spans="1:4">
      <c r="A21" s="3" t="s">
        <v>38</v>
      </c>
      <c r="B21" s="3" t="s">
        <v>161</v>
      </c>
      <c r="C21" s="5" t="s">
        <v>146</v>
      </c>
      <c r="D21" s="3">
        <f>'Inventory on Hand'!C24</f>
        <v>0</v>
      </c>
    </row>
    <row r="22" spans="1:4">
      <c r="A22" s="3" t="s">
        <v>20</v>
      </c>
      <c r="B22" s="3" t="s">
        <v>162</v>
      </c>
      <c r="C22" s="5" t="s">
        <v>163</v>
      </c>
      <c r="D22" s="3">
        <f>'Inventory on Hand'!C25</f>
        <v>0</v>
      </c>
    </row>
    <row r="23" spans="1:4">
      <c r="A23" s="3" t="s">
        <v>30</v>
      </c>
      <c r="B23" s="3" t="s">
        <v>164</v>
      </c>
      <c r="C23" s="5" t="s">
        <v>146</v>
      </c>
      <c r="D23" s="3">
        <f>'Inventory on Hand'!C26</f>
        <v>0</v>
      </c>
    </row>
    <row r="24" spans="1:4">
      <c r="A24" s="5" t="s">
        <v>0</v>
      </c>
      <c r="B24" s="5"/>
      <c r="C24" s="5"/>
      <c r="D24" s="3">
        <f>SUM(D3:D23)</f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"/>
  <sheetViews>
    <sheetView workbookViewId="0">
      <selection activeCell="I10" sqref="I10"/>
    </sheetView>
  </sheetViews>
  <sheetFormatPr defaultRowHeight="14.25"/>
  <sheetData>
    <row r="1" spans="1:1">
      <c r="A1" s="32" t="s">
        <v>70</v>
      </c>
    </row>
    <row r="2" spans="1:1">
      <c r="A2" t="s">
        <v>52</v>
      </c>
    </row>
    <row r="3" spans="1:1">
      <c r="A3" t="s">
        <v>50</v>
      </c>
    </row>
    <row r="4" spans="1:1">
      <c r="A4" t="s">
        <v>51</v>
      </c>
    </row>
    <row r="5" spans="1:1">
      <c r="A5" t="s">
        <v>36</v>
      </c>
    </row>
    <row r="6" spans="1:1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Total Inventory</vt:lpstr>
      <vt:lpstr>Inventory on Hand</vt:lpstr>
      <vt:lpstr>Orders Detail</vt:lpstr>
      <vt:lpstr>Example Inventory</vt:lpstr>
      <vt:lpstr>Sheet7</vt:lpstr>
      <vt:lpstr>'Total Inventory'!Print_Area</vt:lpstr>
      <vt:lpstr>Supply_List</vt:lpstr>
    </vt:vector>
  </TitlesOfParts>
  <Company>Radcomp Proactive Managed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Silkett</dc:creator>
  <cp:lastModifiedBy>Kelly Odegaard</cp:lastModifiedBy>
  <cp:lastPrinted>2020-03-31T21:11:43Z</cp:lastPrinted>
  <dcterms:created xsi:type="dcterms:W3CDTF">2019-06-04T20:46:54Z</dcterms:created>
  <dcterms:modified xsi:type="dcterms:W3CDTF">2020-04-02T21:56:13Z</dcterms:modified>
</cp:coreProperties>
</file>